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jeanbenoit/Dropbox/@TOUR_DU_MONDE/"/>
    </mc:Choice>
  </mc:AlternateContent>
  <bookViews>
    <workbookView xWindow="0" yWindow="460" windowWidth="28800" windowHeight="17460" tabRatio="500"/>
  </bookViews>
  <sheets>
    <sheet name="Dépenses" sheetId="1" r:id="rId1"/>
    <sheet name="Graphs Récap" sheetId="5" r:id="rId2"/>
    <sheet name="Liste des pays" sheetId="2" r:id="rId3"/>
    <sheet name="Types de dépenses" sheetId="3" r:id="rId4"/>
  </sheets>
  <definedNames>
    <definedName name="_xlnm._FilterDatabase" localSheetId="0" hidden="1">Dépenses!$A$1:$I$76</definedName>
    <definedName name="_xlnm._FilterDatabase" localSheetId="2" hidden="1">'Liste des pays'!$A$1:$I$1</definedName>
    <definedName name="_xlnm._FilterDatabase" localSheetId="3" hidden="1">'Types de dépenses'!$A$1:$A$8</definedName>
  </definedNames>
  <calcPr calcId="150000" concurrentCalc="0"/>
  <pivotCaches>
    <pivotCache cacheId="22" r:id="rId5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6" i="1" l="1"/>
  <c r="F66" i="1"/>
  <c r="E65" i="1"/>
  <c r="F65" i="1"/>
  <c r="F64" i="1"/>
  <c r="E63" i="1"/>
  <c r="F63" i="1"/>
  <c r="F62" i="1"/>
  <c r="E59" i="1"/>
  <c r="F61" i="1"/>
  <c r="E60" i="1"/>
  <c r="E54" i="1"/>
  <c r="E57" i="1"/>
  <c r="F57" i="1"/>
  <c r="F56" i="1"/>
  <c r="F55" i="1"/>
  <c r="F54" i="1"/>
  <c r="F53" i="1"/>
  <c r="F3" i="1"/>
  <c r="F4" i="1"/>
  <c r="F5" i="1"/>
  <c r="F6" i="1"/>
  <c r="F48" i="1"/>
  <c r="F49" i="1"/>
  <c r="F50" i="1"/>
  <c r="F51" i="1"/>
  <c r="F52" i="1"/>
  <c r="F58" i="1"/>
  <c r="F59" i="1"/>
  <c r="F60" i="1"/>
  <c r="F67" i="1"/>
  <c r="F68" i="1"/>
  <c r="F69" i="1"/>
  <c r="F70" i="1"/>
  <c r="F71" i="1"/>
  <c r="F72" i="1"/>
  <c r="F73" i="1"/>
  <c r="F74" i="1"/>
  <c r="F75" i="1"/>
  <c r="F76" i="1"/>
  <c r="F2" i="1"/>
  <c r="E52" i="1"/>
  <c r="F22" i="2"/>
  <c r="G22" i="2"/>
  <c r="F21" i="2"/>
  <c r="G21" i="2"/>
  <c r="F20" i="2"/>
  <c r="G20" i="2"/>
  <c r="F19" i="2"/>
  <c r="G19" i="2"/>
  <c r="F18" i="2"/>
  <c r="G18" i="2"/>
  <c r="F17" i="2"/>
  <c r="G17" i="2"/>
  <c r="F16" i="2"/>
  <c r="G16" i="2"/>
  <c r="F15" i="2"/>
  <c r="G15" i="2"/>
  <c r="F14" i="2"/>
  <c r="G14" i="2"/>
  <c r="F13" i="2"/>
  <c r="G13" i="2"/>
  <c r="F12" i="2"/>
  <c r="G12" i="2"/>
  <c r="F11" i="2"/>
  <c r="G11" i="2"/>
  <c r="F10" i="2"/>
  <c r="G10" i="2"/>
  <c r="F9" i="2"/>
  <c r="G9" i="2"/>
  <c r="F8" i="2"/>
  <c r="G8" i="2"/>
  <c r="F7" i="2"/>
  <c r="G7" i="2"/>
  <c r="F6" i="2"/>
  <c r="G6" i="2"/>
  <c r="F5" i="2"/>
  <c r="G5" i="2"/>
  <c r="F4" i="2"/>
  <c r="G4" i="2"/>
  <c r="F3" i="2"/>
  <c r="G3" i="2"/>
  <c r="F2" i="2"/>
  <c r="G2" i="2"/>
  <c r="H2" i="2"/>
  <c r="I2" i="2"/>
  <c r="H22" i="2"/>
  <c r="I22" i="2"/>
  <c r="H21" i="2"/>
  <c r="I21" i="2"/>
  <c r="H20" i="2"/>
  <c r="I20" i="2"/>
  <c r="H19" i="2"/>
  <c r="I19" i="2"/>
  <c r="H18" i="2"/>
  <c r="I18" i="2"/>
  <c r="H17" i="2"/>
  <c r="I17" i="2"/>
  <c r="H16" i="2"/>
  <c r="I16" i="2"/>
  <c r="H15" i="2"/>
  <c r="I15" i="2"/>
  <c r="H14" i="2"/>
  <c r="I14" i="2"/>
  <c r="H13" i="2"/>
  <c r="I13" i="2"/>
  <c r="H12" i="2"/>
  <c r="I12" i="2"/>
  <c r="H11" i="2"/>
  <c r="I11" i="2"/>
  <c r="H10" i="2"/>
  <c r="I10" i="2"/>
  <c r="H9" i="2"/>
  <c r="I9" i="2"/>
  <c r="H8" i="2"/>
  <c r="I8" i="2"/>
  <c r="H7" i="2"/>
  <c r="I7" i="2"/>
  <c r="H6" i="2"/>
  <c r="I6" i="2"/>
  <c r="H5" i="2"/>
  <c r="I5" i="2"/>
  <c r="H4" i="2"/>
  <c r="I4" i="2"/>
  <c r="H3" i="2"/>
  <c r="I3" i="2"/>
  <c r="E2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<sst xmlns="http://schemas.openxmlformats.org/spreadsheetml/2006/main" count="178" uniqueCount="75">
  <si>
    <t>Date</t>
  </si>
  <si>
    <t>Ville</t>
  </si>
  <si>
    <t>Pays</t>
  </si>
  <si>
    <t>Type de dépenses</t>
  </si>
  <si>
    <t>Monnaie locale</t>
  </si>
  <si>
    <t>Afrique du Sud</t>
  </si>
  <si>
    <t>Qatar</t>
  </si>
  <si>
    <t>Inde</t>
  </si>
  <si>
    <t>Taux de change 1 Monnaie locale/EUR</t>
  </si>
  <si>
    <t>Népal</t>
  </si>
  <si>
    <t>Myanmar</t>
  </si>
  <si>
    <t>Vietnam</t>
  </si>
  <si>
    <t>Chine</t>
  </si>
  <si>
    <t>Hong Kong</t>
  </si>
  <si>
    <t>Macau</t>
  </si>
  <si>
    <t>Singapour</t>
  </si>
  <si>
    <t>Malaisie</t>
  </si>
  <si>
    <t>Indonésie</t>
  </si>
  <si>
    <t>Nouvelle-Zélande</t>
  </si>
  <si>
    <t>Tahiti</t>
  </si>
  <si>
    <t>Île de Pâques</t>
  </si>
  <si>
    <t>Chili</t>
  </si>
  <si>
    <t>Bolivie</t>
  </si>
  <si>
    <t>Pérou</t>
  </si>
  <si>
    <t>Argentine</t>
  </si>
  <si>
    <t>Uruguay</t>
  </si>
  <si>
    <t>Brésil</t>
  </si>
  <si>
    <t>Types de dépenses</t>
  </si>
  <si>
    <t>Hazyview</t>
  </si>
  <si>
    <t>Logement</t>
  </si>
  <si>
    <t>Nourriture</t>
  </si>
  <si>
    <t>Visites</t>
  </si>
  <si>
    <t>Transport</t>
  </si>
  <si>
    <t>Souvenirs</t>
  </si>
  <si>
    <t>Autres</t>
  </si>
  <si>
    <t>Johannesbourg</t>
  </si>
  <si>
    <t>Télécommunication</t>
  </si>
  <si>
    <t>Commentaire</t>
  </si>
  <si>
    <t>carte sim + 2GB</t>
  </si>
  <si>
    <t>7 jours, Hertz</t>
  </si>
  <si>
    <t>Étiquettes de lignes</t>
  </si>
  <si>
    <t>Somme de Monnaie locale</t>
  </si>
  <si>
    <t>Date d'arrivée</t>
  </si>
  <si>
    <t>Date de départ</t>
  </si>
  <si>
    <t>Nombre de jours</t>
  </si>
  <si>
    <t>Avion</t>
  </si>
  <si>
    <t>Dépenses moyennes/jour Monnaie Locale hors Avion</t>
  </si>
  <si>
    <t>Dépenses moyennes/jour hors Avion</t>
  </si>
  <si>
    <t>Visa</t>
  </si>
  <si>
    <t xml:space="preserve"> EUR </t>
  </si>
  <si>
    <t>Méthode de paiement</t>
  </si>
  <si>
    <t>Pointage</t>
  </si>
  <si>
    <t>Carte JB</t>
  </si>
  <si>
    <t>OK</t>
  </si>
  <si>
    <t>Essence</t>
  </si>
  <si>
    <t>Cash</t>
  </si>
  <si>
    <t>Carte Anh</t>
  </si>
  <si>
    <t>Total (monnaie locale)</t>
  </si>
  <si>
    <t>Total (EUR)</t>
  </si>
  <si>
    <t>Cape Town</t>
  </si>
  <si>
    <t>Plettenberg Bay</t>
  </si>
  <si>
    <t>Hygiène/Lessive</t>
  </si>
  <si>
    <t>Lessive</t>
  </si>
  <si>
    <t>déj</t>
  </si>
  <si>
    <t>supermarché</t>
  </si>
  <si>
    <t>bazbus</t>
  </si>
  <si>
    <t>Bar</t>
  </si>
  <si>
    <t>Mc Do</t>
  </si>
  <si>
    <t xml:space="preserve">Somme de  EUR </t>
  </si>
  <si>
    <t>cap de bonne espérance</t>
  </si>
  <si>
    <t>cinéma</t>
  </si>
  <si>
    <t>Ocean basket</t>
  </si>
  <si>
    <t>avion</t>
  </si>
  <si>
    <t>(Tous)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</si>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</sst>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* #,##0.00_)\ &quot;€&quot;_ ;_ * \(#,##0.00\)\ &quot;€&quot;_ ;_ * &quot;-&quot;??_)\ &quot;€&quot;_ ;_ @_ 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  <font>
      <i/>
      <sz val="12"/>
      <color theme="1"/>
      <name val="Calibri"/>
      <scheme val="minor"/>
    </font>
    <font>
      <b/>
      <sz val="12"/>
      <color theme="1"/>
      <name val="Helvetica Neue"/>
    </font>
    <font>
      <sz val="12"/>
      <color theme="1"/>
      <name val="Helvetica Neue"/>
    </font>
    <font>
      <b/>
      <i/>
      <sz val="12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14" fontId="0" fillId="2" borderId="0" xfId="0" applyNumberFormat="1" applyFill="1"/>
    <xf numFmtId="0" fontId="0" fillId="2" borderId="0" xfId="0" applyFill="1"/>
    <xf numFmtId="44" fontId="0" fillId="2" borderId="0" xfId="1" applyFont="1" applyFill="1"/>
    <xf numFmtId="0" fontId="2" fillId="3" borderId="0" xfId="0" applyFont="1" applyFill="1"/>
    <xf numFmtId="0" fontId="3" fillId="2" borderId="0" xfId="0" applyFont="1" applyFill="1"/>
    <xf numFmtId="0" fontId="4" fillId="3" borderId="0" xfId="0" applyFont="1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7" fillId="3" borderId="0" xfId="1" applyFont="1" applyFill="1"/>
    <xf numFmtId="44" fontId="8" fillId="2" borderId="0" xfId="1" applyFont="1" applyFill="1"/>
    <xf numFmtId="0" fontId="8" fillId="2" borderId="0" xfId="0" applyFont="1" applyFill="1"/>
    <xf numFmtId="0" fontId="7" fillId="3" borderId="0" xfId="0" applyFont="1" applyFill="1"/>
    <xf numFmtId="0" fontId="9" fillId="3" borderId="0" xfId="0" applyFont="1" applyFill="1"/>
    <xf numFmtId="14" fontId="10" fillId="2" borderId="0" xfId="0" applyNumberFormat="1" applyFont="1" applyFill="1"/>
    <xf numFmtId="0" fontId="10" fillId="2" borderId="0" xfId="0" applyFont="1" applyFill="1"/>
    <xf numFmtId="0" fontId="0" fillId="2" borderId="0" xfId="0" applyFont="1" applyFill="1"/>
    <xf numFmtId="0" fontId="11" fillId="3" borderId="0" xfId="0" applyFont="1" applyFill="1"/>
    <xf numFmtId="14" fontId="0" fillId="2" borderId="0" xfId="0" applyNumberFormat="1" applyFont="1" applyFill="1"/>
  </cellXfs>
  <cellStyles count="4">
    <cellStyle name="Lien hypertexte" xfId="2" builtinId="8" hidden="1"/>
    <cellStyle name="Lien hypertexte visité" xfId="3" builtinId="9" hidden="1"/>
    <cellStyle name="Monétaire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Type</a:t>
            </a:r>
            <a:r>
              <a:rPr lang="fr-FR" baseline="0"/>
              <a:t> de dépenses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'Graphs Récap'!$A$5:$A$12</c:f>
              <c:strCache>
                <c:ptCount val="8"/>
                <c:pt idx="0">
                  <c:v>Transport</c:v>
                </c:pt>
                <c:pt idx="1">
                  <c:v>Avion</c:v>
                </c:pt>
                <c:pt idx="2">
                  <c:v>Visites</c:v>
                </c:pt>
                <c:pt idx="3">
                  <c:v>Logement</c:v>
                </c:pt>
                <c:pt idx="4">
                  <c:v>Nourriture</c:v>
                </c:pt>
                <c:pt idx="5">
                  <c:v>Télécommunication</c:v>
                </c:pt>
                <c:pt idx="6">
                  <c:v>Autres</c:v>
                </c:pt>
                <c:pt idx="7">
                  <c:v>Hygiène/Lessive</c:v>
                </c:pt>
              </c:strCache>
            </c:strRef>
          </c:cat>
          <c:val>
            <c:numRef>
              <c:f>'Graphs Récap'!$B$5:$B$12</c:f>
              <c:numCache>
                <c:formatCode>General</c:formatCode>
                <c:ptCount val="8"/>
                <c:pt idx="0">
                  <c:v>7606.92</c:v>
                </c:pt>
                <c:pt idx="1">
                  <c:v>3895.833333333333</c:v>
                </c:pt>
                <c:pt idx="2">
                  <c:v>2642.0</c:v>
                </c:pt>
                <c:pt idx="3">
                  <c:v>1430.0</c:v>
                </c:pt>
                <c:pt idx="4">
                  <c:v>1392.5</c:v>
                </c:pt>
                <c:pt idx="5">
                  <c:v>320.0</c:v>
                </c:pt>
                <c:pt idx="6">
                  <c:v>184.0</c:v>
                </c:pt>
                <c:pt idx="7">
                  <c:v>84.0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476798701689"/>
          <c:y val="0.203874323670435"/>
          <c:w val="0.309964837410591"/>
          <c:h val="0.5530752650332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3</xdr:row>
      <xdr:rowOff>63500</xdr:rowOff>
    </xdr:from>
    <xdr:to>
      <xdr:col>11</xdr:col>
      <xdr:colOff>685800</xdr:colOff>
      <xdr:row>25</xdr:row>
      <xdr:rowOff>139700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ilisateur de Microsoft Office" refreshedDate="42543.749100578701" createdVersion="4" refreshedVersion="4" minRefreshableVersion="3" recordCount="76">
  <cacheSource type="worksheet">
    <worksheetSource ref="A1:G1048576" sheet="Dépenses"/>
  </cacheSource>
  <cacheFields count="7">
    <cacheField name="Date" numFmtId="0">
      <sharedItems containsNonDate="0" containsDate="1" containsString="0" containsBlank="1" minDate="2016-06-08T00:00:00" maxDate="2016-06-22T00:00:00"/>
    </cacheField>
    <cacheField name="Ville" numFmtId="0">
      <sharedItems containsBlank="1" count="6">
        <s v="Hazyview"/>
        <s v="Johannesbourg"/>
        <m/>
        <s v="Plettenberg Bay"/>
        <s v="Cape Town"/>
        <s v="Kruger Park" u="1"/>
      </sharedItems>
    </cacheField>
    <cacheField name="Pays" numFmtId="0">
      <sharedItems containsBlank="1" count="2">
        <s v="Afrique du Sud"/>
        <m/>
      </sharedItems>
    </cacheField>
    <cacheField name="Type de dépenses" numFmtId="0">
      <sharedItems containsBlank="1" count="11">
        <s v="Logement"/>
        <s v="Transport"/>
        <s v="Télécommunication"/>
        <s v="Nourriture"/>
        <m/>
        <s v="Visites"/>
        <s v="Hygiène/Lessive"/>
        <s v="Autres"/>
        <s v="Avion"/>
        <s v="Souvenirs" u="1"/>
        <s v="Produits quotidiens" u="1"/>
      </sharedItems>
    </cacheField>
    <cacheField name="Monnaie locale" numFmtId="0">
      <sharedItems containsString="0" containsBlank="1" containsNumber="1" minValue="34" maxValue="4800"/>
    </cacheField>
    <cacheField name=" EUR " numFmtId="44">
      <sharedItems containsBlank="1" containsMixedTypes="1" containsNumber="1" minValue="2.04" maxValue="288"/>
    </cacheField>
    <cacheField name="Commentair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d v="2016-06-08T00:00:00"/>
    <x v="0"/>
    <x v="0"/>
    <x v="0"/>
    <n v="500"/>
    <n v="30"/>
    <m/>
  </r>
  <r>
    <d v="2016-06-08T00:00:00"/>
    <x v="1"/>
    <x v="0"/>
    <x v="1"/>
    <n v="2262"/>
    <n v="135.72"/>
    <s v="7 jours, Hertz"/>
  </r>
  <r>
    <d v="2016-06-08T00:00:00"/>
    <x v="1"/>
    <x v="0"/>
    <x v="2"/>
    <n v="320"/>
    <n v="19.2"/>
    <s v="carte sim + 2GB"/>
  </r>
  <r>
    <d v="2016-06-08T00:00:00"/>
    <x v="1"/>
    <x v="0"/>
    <x v="1"/>
    <n v="340.92"/>
    <n v="20.455200000000001"/>
    <s v="Essence"/>
  </r>
  <r>
    <d v="2016-06-08T00:00:00"/>
    <x v="1"/>
    <x v="0"/>
    <x v="3"/>
    <n v="205"/>
    <n v="12.299999999999999"/>
    <s v="Burger + bœuf séché"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m/>
    <x v="2"/>
    <x v="1"/>
    <x v="4"/>
    <m/>
    <m/>
    <m/>
  </r>
  <r>
    <d v="2016-06-18T00:00:00"/>
    <x v="3"/>
    <x v="0"/>
    <x v="5"/>
    <n v="1400"/>
    <n v="84"/>
    <m/>
  </r>
  <r>
    <d v="2016-06-18T00:00:00"/>
    <x v="3"/>
    <x v="0"/>
    <x v="3"/>
    <n v="78"/>
    <n v="4.68"/>
    <s v="supermarché"/>
  </r>
  <r>
    <d v="2016-06-18T00:00:00"/>
    <x v="3"/>
    <x v="0"/>
    <x v="6"/>
    <n v="84"/>
    <n v="5.04"/>
    <s v="Lessive"/>
  </r>
  <r>
    <d v="2016-06-18T00:00:00"/>
    <x v="3"/>
    <x v="0"/>
    <x v="3"/>
    <n v="280"/>
    <n v="16.8"/>
    <s v="déj"/>
  </r>
  <r>
    <d v="2016-06-18T00:00:00"/>
    <x v="3"/>
    <x v="0"/>
    <x v="1"/>
    <n v="4800"/>
    <n v="288"/>
    <s v="bazbus"/>
  </r>
  <r>
    <d v="2016-06-18T00:00:00"/>
    <x v="3"/>
    <x v="0"/>
    <x v="3"/>
    <n v="40"/>
    <n v="2.4"/>
    <s v="Bar"/>
  </r>
  <r>
    <d v="2016-06-19T00:00:00"/>
    <x v="4"/>
    <x v="0"/>
    <x v="0"/>
    <n v="930"/>
    <n v="55.8"/>
    <m/>
  </r>
  <r>
    <d v="2016-06-19T00:00:00"/>
    <x v="4"/>
    <x v="0"/>
    <x v="3"/>
    <n v="40"/>
    <n v="2.4"/>
    <m/>
  </r>
  <r>
    <d v="2016-06-19T00:00:00"/>
    <x v="3"/>
    <x v="0"/>
    <x v="3"/>
    <n v="85"/>
    <n v="5.0999999999999996"/>
    <s v="Mc Do"/>
  </r>
  <r>
    <d v="2016-06-20T00:00:00"/>
    <x v="4"/>
    <x v="0"/>
    <x v="5"/>
    <n v="1242"/>
    <n v="74.52"/>
    <s v="cap de bonne espérance"/>
  </r>
  <r>
    <d v="2016-06-20T00:00:00"/>
    <x v="4"/>
    <x v="0"/>
    <x v="3"/>
    <n v="327"/>
    <n v="19.62"/>
    <s v="Ocean basket"/>
  </r>
  <r>
    <d v="2016-06-20T00:00:00"/>
    <x v="4"/>
    <x v="0"/>
    <x v="7"/>
    <n v="184"/>
    <n v="11.04"/>
    <s v="cinéma"/>
  </r>
  <r>
    <d v="2016-06-20T00:00:00"/>
    <x v="4"/>
    <x v="0"/>
    <x v="1"/>
    <n v="34"/>
    <n v="2.04"/>
    <m/>
  </r>
  <r>
    <d v="2016-06-21T00:00:00"/>
    <x v="4"/>
    <x v="0"/>
    <x v="1"/>
    <n v="170"/>
    <n v="10.199999999999999"/>
    <m/>
  </r>
  <r>
    <d v="2016-06-21T00:00:00"/>
    <x v="1"/>
    <x v="0"/>
    <x v="3"/>
    <n v="52"/>
    <n v="3.12"/>
    <m/>
  </r>
  <r>
    <d v="2016-06-21T00:00:00"/>
    <x v="1"/>
    <x v="0"/>
    <x v="3"/>
    <n v="168"/>
    <n v="10.08"/>
    <m/>
  </r>
  <r>
    <d v="2016-06-21T00:00:00"/>
    <x v="1"/>
    <x v="0"/>
    <x v="3"/>
    <n v="70"/>
    <n v="4.2"/>
    <m/>
  </r>
  <r>
    <d v="2016-06-21T00:00:00"/>
    <x v="1"/>
    <x v="0"/>
    <x v="3"/>
    <n v="47.5"/>
    <n v="2.85"/>
    <m/>
  </r>
  <r>
    <d v="2016-06-16T00:00:00"/>
    <x v="4"/>
    <x v="0"/>
    <x v="8"/>
    <n v="3895.8333333333335"/>
    <n v="233.75"/>
    <s v="avion"/>
  </r>
  <r>
    <m/>
    <x v="2"/>
    <x v="1"/>
    <x v="4"/>
    <m/>
    <e v="#N/A"/>
    <m/>
  </r>
  <r>
    <m/>
    <x v="2"/>
    <x v="1"/>
    <x v="4"/>
    <m/>
    <e v="#N/A"/>
    <m/>
  </r>
  <r>
    <m/>
    <x v="2"/>
    <x v="1"/>
    <x v="4"/>
    <m/>
    <e v="#N/A"/>
    <m/>
  </r>
  <r>
    <m/>
    <x v="2"/>
    <x v="1"/>
    <x v="4"/>
    <m/>
    <e v="#N/A"/>
    <m/>
  </r>
  <r>
    <m/>
    <x v="2"/>
    <x v="1"/>
    <x v="4"/>
    <m/>
    <e v="#N/A"/>
    <m/>
  </r>
  <r>
    <m/>
    <x v="2"/>
    <x v="1"/>
    <x v="4"/>
    <m/>
    <e v="#N/A"/>
    <m/>
  </r>
  <r>
    <m/>
    <x v="2"/>
    <x v="1"/>
    <x v="4"/>
    <m/>
    <e v="#N/A"/>
    <m/>
  </r>
  <r>
    <m/>
    <x v="2"/>
    <x v="1"/>
    <x v="4"/>
    <m/>
    <e v="#N/A"/>
    <m/>
  </r>
  <r>
    <m/>
    <x v="2"/>
    <x v="1"/>
    <x v="4"/>
    <m/>
    <e v="#N/A"/>
    <m/>
  </r>
  <r>
    <m/>
    <x v="2"/>
    <x v="1"/>
    <x v="4"/>
    <m/>
    <e v="#N/A"/>
    <m/>
  </r>
  <r>
    <m/>
    <x v="2"/>
    <x v="1"/>
    <x v="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2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4" indent="0" outline="1" outlineData="1" multipleFieldFilters="0">
  <location ref="A4:C13" firstHeaderRow="0" firstDataRow="1" firstDataCol="1" rowPageCount="2" colPageCount="1"/>
  <pivotFields count="7">
    <pivotField showAll="0" defaultSubtotal="0"/>
    <pivotField axis="axisPage" showAll="0" defaultSubtotal="0">
      <items count="6">
        <item x="4"/>
        <item x="0"/>
        <item x="1"/>
        <item m="1" x="5"/>
        <item x="3"/>
        <item x="2"/>
      </items>
    </pivotField>
    <pivotField axis="axisPage" showAll="0" defaultSubtotal="0">
      <items count="2">
        <item x="0"/>
        <item x="1"/>
      </items>
    </pivotField>
    <pivotField axis="axisRow" showAll="0" sortType="descending" defaultSubtotal="0">
      <items count="11">
        <item x="5"/>
        <item x="1"/>
        <item x="2"/>
        <item m="1" x="9"/>
        <item m="1" x="10"/>
        <item x="3"/>
        <item x="0"/>
        <item x="7"/>
        <item x="4"/>
        <item x="6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dataField="1" showAll="0" defaultSubtotal="0"/>
    <pivotField showAll="0" defaultSubtotal="0"/>
  </pivotFields>
  <rowFields count="1">
    <field x="3"/>
  </rowFields>
  <rowItems count="9">
    <i>
      <x v="1"/>
    </i>
    <i>
      <x v="10"/>
    </i>
    <i>
      <x/>
    </i>
    <i>
      <x v="6"/>
    </i>
    <i>
      <x v="5"/>
    </i>
    <i>
      <x v="2"/>
    </i>
    <i>
      <x v="7"/>
    </i>
    <i>
      <x v="9"/>
    </i>
    <i>
      <x v="8"/>
    </i>
  </rowItems>
  <colFields count="1">
    <field x="-2"/>
  </colFields>
  <colItems count="2">
    <i>
      <x/>
    </i>
    <i i="1">
      <x v="1"/>
    </i>
  </colItems>
  <pageFields count="2">
    <pageField fld="2" hier="-1"/>
    <pageField fld="1" hier="-1"/>
  </pageFields>
  <dataFields count="2">
    <dataField name="Somme de Monnaie locale" fld="4" baseField="0" baseItem="0"/>
    <dataField name="Somme de  EUR " fld="5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A1:I76"/>
  <sheetViews>
    <sheetView tabSelected="1" workbookViewId="0">
      <selection activeCell="I7" sqref="I7"/>
    </sheetView>
  </sheetViews>
  <sheetFormatPr baseColWidth="10" defaultRowHeight="16" x14ac:dyDescent="0.2"/>
  <cols>
    <col min="1" max="1" width="13" style="2" bestFit="1" customWidth="1"/>
    <col min="2" max="2" width="17.33203125" style="2" bestFit="1" customWidth="1"/>
    <col min="3" max="3" width="16.6640625" style="2" bestFit="1" customWidth="1"/>
    <col min="4" max="4" width="18.6640625" style="2" bestFit="1" customWidth="1"/>
    <col min="5" max="5" width="16.5" style="2" bestFit="1" customWidth="1"/>
    <col min="6" max="6" width="10.83203125" style="11" bestFit="1" customWidth="1"/>
    <col min="7" max="7" width="35.6640625" style="2" bestFit="1" customWidth="1"/>
    <col min="8" max="16384" width="10.83203125" style="2"/>
  </cols>
  <sheetData>
    <row r="1" spans="1:9" s="4" customFormat="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8" t="s">
        <v>49</v>
      </c>
      <c r="G1" s="14" t="s">
        <v>37</v>
      </c>
      <c r="H1" s="14" t="s">
        <v>50</v>
      </c>
      <c r="I1" s="14" t="s">
        <v>51</v>
      </c>
    </row>
    <row r="2" spans="1:9" x14ac:dyDescent="0.2">
      <c r="A2" s="15">
        <v>42529</v>
      </c>
      <c r="B2" s="16" t="s">
        <v>28</v>
      </c>
      <c r="C2" s="16" t="s">
        <v>5</v>
      </c>
      <c r="D2" s="16" t="s">
        <v>29</v>
      </c>
      <c r="E2" s="16">
        <v>500</v>
      </c>
      <c r="F2" s="11">
        <f>VLOOKUP(C2,'Liste des pays'!$A:$B,2,FALSE)*Dépenses!E2</f>
        <v>30</v>
      </c>
      <c r="G2" s="16"/>
      <c r="H2" s="16" t="s">
        <v>55</v>
      </c>
      <c r="I2" s="16"/>
    </row>
    <row r="3" spans="1:9" x14ac:dyDescent="0.2">
      <c r="A3" s="15">
        <v>42529</v>
      </c>
      <c r="B3" s="16" t="s">
        <v>35</v>
      </c>
      <c r="C3" s="16" t="s">
        <v>5</v>
      </c>
      <c r="D3" s="16" t="s">
        <v>32</v>
      </c>
      <c r="E3" s="16">
        <v>2262</v>
      </c>
      <c r="F3" s="11">
        <f>VLOOKUP(C3,'Liste des pays'!$A:$B,2,FALSE)*Dépenses!E3</f>
        <v>135.72</v>
      </c>
      <c r="G3" s="16" t="s">
        <v>39</v>
      </c>
      <c r="H3" s="16" t="s">
        <v>52</v>
      </c>
      <c r="I3" s="16" t="s">
        <v>53</v>
      </c>
    </row>
    <row r="4" spans="1:9" x14ac:dyDescent="0.2">
      <c r="A4" s="15">
        <v>42529</v>
      </c>
      <c r="B4" s="16" t="s">
        <v>35</v>
      </c>
      <c r="C4" s="16" t="s">
        <v>5</v>
      </c>
      <c r="D4" s="16" t="s">
        <v>36</v>
      </c>
      <c r="E4" s="16">
        <v>320</v>
      </c>
      <c r="F4" s="11">
        <f>VLOOKUP(C4,'Liste des pays'!$A:$B,2,FALSE)*Dépenses!E4</f>
        <v>19.2</v>
      </c>
      <c r="G4" s="16" t="s">
        <v>38</v>
      </c>
      <c r="H4" s="16" t="s">
        <v>52</v>
      </c>
      <c r="I4" s="16" t="s">
        <v>53</v>
      </c>
    </row>
    <row r="5" spans="1:9" x14ac:dyDescent="0.2">
      <c r="A5" s="15">
        <v>42529</v>
      </c>
      <c r="B5" s="16" t="s">
        <v>35</v>
      </c>
      <c r="C5" s="16" t="s">
        <v>5</v>
      </c>
      <c r="D5" s="16" t="s">
        <v>32</v>
      </c>
      <c r="E5" s="16">
        <v>340.92</v>
      </c>
      <c r="F5" s="11">
        <f>VLOOKUP(C5,'Liste des pays'!$A:$B,2,FALSE)*Dépenses!E5</f>
        <v>20.455200000000001</v>
      </c>
      <c r="G5" s="16" t="s">
        <v>54</v>
      </c>
      <c r="H5" s="16" t="s">
        <v>52</v>
      </c>
      <c r="I5" s="16" t="s">
        <v>53</v>
      </c>
    </row>
    <row r="6" spans="1:9" x14ac:dyDescent="0.2">
      <c r="A6" s="15">
        <v>42529</v>
      </c>
      <c r="B6" s="16" t="s">
        <v>35</v>
      </c>
      <c r="C6" s="16" t="s">
        <v>5</v>
      </c>
      <c r="D6" s="16" t="s">
        <v>30</v>
      </c>
      <c r="E6" s="16">
        <v>205</v>
      </c>
      <c r="F6" s="11">
        <f>VLOOKUP(C6,'Liste des pays'!$A:$B,2,FALSE)*Dépenses!E6</f>
        <v>12.299999999999999</v>
      </c>
      <c r="G6" s="16"/>
      <c r="H6" s="16" t="s">
        <v>55</v>
      </c>
      <c r="I6" s="16"/>
    </row>
    <row r="7" spans="1:9" x14ac:dyDescent="0.2">
      <c r="A7" s="15"/>
      <c r="B7" s="16"/>
      <c r="C7" s="16"/>
      <c r="D7" s="16"/>
      <c r="E7" s="16"/>
      <c r="G7" s="16"/>
      <c r="H7" s="16"/>
      <c r="I7" s="16"/>
    </row>
    <row r="8" spans="1:9" x14ac:dyDescent="0.2">
      <c r="A8" s="15"/>
      <c r="B8" s="16"/>
      <c r="C8" s="16"/>
      <c r="D8" s="16"/>
      <c r="E8" s="16"/>
      <c r="G8" s="16"/>
      <c r="H8" s="16"/>
      <c r="I8" s="16"/>
    </row>
    <row r="9" spans="1:9" x14ac:dyDescent="0.2">
      <c r="A9" s="15"/>
      <c r="B9" s="16"/>
      <c r="C9" s="16"/>
      <c r="D9" s="16"/>
      <c r="E9" s="16"/>
      <c r="G9" s="16"/>
      <c r="H9" s="16"/>
      <c r="I9" s="16"/>
    </row>
    <row r="10" spans="1:9" x14ac:dyDescent="0.2">
      <c r="A10" s="15"/>
      <c r="B10" s="16"/>
      <c r="C10" s="16"/>
      <c r="D10" s="16"/>
      <c r="E10" s="16"/>
      <c r="G10" s="16"/>
      <c r="H10" s="16"/>
      <c r="I10" s="16"/>
    </row>
    <row r="11" spans="1:9" x14ac:dyDescent="0.2">
      <c r="A11" s="15"/>
      <c r="B11" s="16"/>
      <c r="C11" s="16"/>
      <c r="D11" s="16"/>
      <c r="E11" s="16"/>
      <c r="G11" s="16"/>
      <c r="H11" s="16"/>
      <c r="I11" s="16"/>
    </row>
    <row r="12" spans="1:9" x14ac:dyDescent="0.2">
      <c r="A12" s="15"/>
      <c r="B12" s="16"/>
      <c r="C12" s="16"/>
      <c r="D12" s="16"/>
      <c r="E12" s="16"/>
      <c r="G12" s="16"/>
      <c r="H12" s="16"/>
      <c r="I12" s="16"/>
    </row>
    <row r="13" spans="1:9" x14ac:dyDescent="0.2">
      <c r="A13" s="15"/>
      <c r="B13" s="16"/>
      <c r="C13" s="16"/>
      <c r="D13" s="16"/>
      <c r="E13" s="16"/>
      <c r="G13" s="16"/>
      <c r="H13" s="16"/>
      <c r="I13" s="16"/>
    </row>
    <row r="14" spans="1:9" x14ac:dyDescent="0.2">
      <c r="A14" s="15"/>
      <c r="B14" s="16"/>
      <c r="C14" s="16"/>
      <c r="D14" s="16"/>
      <c r="E14" s="16"/>
      <c r="G14" s="16"/>
      <c r="H14" s="16"/>
      <c r="I14" s="16"/>
    </row>
    <row r="15" spans="1:9" x14ac:dyDescent="0.2">
      <c r="A15" s="15"/>
      <c r="B15" s="16"/>
      <c r="C15" s="16"/>
      <c r="D15" s="16"/>
      <c r="E15" s="16"/>
      <c r="G15" s="16"/>
      <c r="H15" s="16"/>
      <c r="I15" s="16"/>
    </row>
    <row r="16" spans="1:9" x14ac:dyDescent="0.2">
      <c r="A16" s="15"/>
      <c r="B16" s="16"/>
      <c r="C16" s="16"/>
      <c r="D16" s="16"/>
      <c r="E16" s="16"/>
      <c r="G16" s="16"/>
      <c r="H16" s="16"/>
      <c r="I16" s="16"/>
    </row>
    <row r="17" spans="1:9" x14ac:dyDescent="0.2">
      <c r="A17" s="15"/>
      <c r="B17" s="16"/>
      <c r="C17" s="16"/>
      <c r="D17" s="16"/>
      <c r="E17" s="16"/>
      <c r="G17" s="16"/>
      <c r="H17" s="16"/>
      <c r="I17" s="16"/>
    </row>
    <row r="18" spans="1:9" x14ac:dyDescent="0.2">
      <c r="A18" s="15"/>
      <c r="B18" s="16"/>
      <c r="C18" s="16"/>
      <c r="D18" s="16"/>
      <c r="E18" s="16"/>
      <c r="G18" s="16"/>
      <c r="H18" s="16"/>
      <c r="I18" s="16"/>
    </row>
    <row r="19" spans="1:9" x14ac:dyDescent="0.2">
      <c r="A19" s="15"/>
      <c r="B19" s="16"/>
      <c r="C19" s="16"/>
      <c r="D19" s="16"/>
      <c r="E19" s="16"/>
      <c r="G19" s="16"/>
      <c r="H19" s="16"/>
      <c r="I19" s="16"/>
    </row>
    <row r="20" spans="1:9" x14ac:dyDescent="0.2">
      <c r="A20" s="15"/>
      <c r="B20" s="16"/>
      <c r="C20" s="16"/>
      <c r="D20" s="16"/>
      <c r="E20" s="16"/>
      <c r="G20" s="16"/>
      <c r="H20" s="16"/>
      <c r="I20" s="16"/>
    </row>
    <row r="21" spans="1:9" x14ac:dyDescent="0.2">
      <c r="A21" s="15"/>
      <c r="B21" s="16"/>
      <c r="C21" s="16"/>
      <c r="D21" s="16"/>
      <c r="E21" s="16"/>
      <c r="G21" s="16"/>
      <c r="H21" s="16"/>
      <c r="I21" s="16"/>
    </row>
    <row r="22" spans="1:9" x14ac:dyDescent="0.2">
      <c r="A22" s="15"/>
      <c r="B22" s="16"/>
      <c r="C22" s="16"/>
      <c r="D22" s="16"/>
      <c r="E22" s="16"/>
      <c r="G22" s="16"/>
      <c r="H22" s="16"/>
      <c r="I22" s="16"/>
    </row>
    <row r="23" spans="1:9" x14ac:dyDescent="0.2">
      <c r="A23" s="15"/>
      <c r="B23" s="16"/>
      <c r="C23" s="16"/>
      <c r="D23" s="16"/>
      <c r="E23" s="16"/>
      <c r="G23" s="16"/>
      <c r="H23" s="16"/>
      <c r="I23" s="16"/>
    </row>
    <row r="24" spans="1:9" x14ac:dyDescent="0.2">
      <c r="A24" s="15"/>
      <c r="B24" s="16"/>
      <c r="C24" s="16"/>
      <c r="D24" s="16"/>
      <c r="E24" s="16"/>
      <c r="G24" s="16"/>
      <c r="H24" s="16"/>
      <c r="I24" s="16"/>
    </row>
    <row r="25" spans="1:9" x14ac:dyDescent="0.2">
      <c r="A25" s="15"/>
      <c r="B25" s="16"/>
      <c r="C25" s="16"/>
      <c r="D25" s="16"/>
      <c r="E25" s="16"/>
      <c r="G25" s="16"/>
      <c r="H25" s="16"/>
      <c r="I25" s="16"/>
    </row>
    <row r="26" spans="1:9" x14ac:dyDescent="0.2">
      <c r="A26" s="15"/>
      <c r="B26" s="16"/>
      <c r="C26" s="16"/>
      <c r="D26" s="16"/>
      <c r="E26" s="16"/>
      <c r="G26" s="16"/>
      <c r="H26" s="16"/>
      <c r="I26" s="16"/>
    </row>
    <row r="27" spans="1:9" x14ac:dyDescent="0.2">
      <c r="A27" s="15"/>
      <c r="B27" s="16"/>
      <c r="C27" s="16"/>
      <c r="D27" s="16"/>
      <c r="E27" s="16"/>
      <c r="G27" s="16"/>
      <c r="H27" s="16"/>
      <c r="I27" s="16"/>
    </row>
    <row r="28" spans="1:9" x14ac:dyDescent="0.2">
      <c r="A28" s="15"/>
      <c r="B28" s="16"/>
      <c r="C28" s="16"/>
      <c r="D28" s="16"/>
      <c r="E28" s="16"/>
      <c r="G28" s="16"/>
      <c r="H28" s="16"/>
      <c r="I28" s="16"/>
    </row>
    <row r="29" spans="1:9" x14ac:dyDescent="0.2">
      <c r="A29" s="15"/>
      <c r="B29" s="16"/>
      <c r="C29" s="16"/>
      <c r="D29" s="16"/>
      <c r="E29" s="16"/>
      <c r="G29" s="16"/>
      <c r="H29" s="16"/>
      <c r="I29" s="16"/>
    </row>
    <row r="30" spans="1:9" x14ac:dyDescent="0.2">
      <c r="A30" s="15"/>
      <c r="B30" s="16"/>
      <c r="C30" s="16"/>
      <c r="D30" s="16"/>
      <c r="E30" s="16"/>
      <c r="G30" s="16"/>
      <c r="H30" s="16"/>
      <c r="I30" s="16"/>
    </row>
    <row r="31" spans="1:9" x14ac:dyDescent="0.2">
      <c r="A31" s="15"/>
      <c r="B31" s="16"/>
      <c r="C31" s="16"/>
      <c r="D31" s="16"/>
      <c r="E31" s="16"/>
      <c r="G31" s="16"/>
      <c r="H31" s="16"/>
      <c r="I31" s="16"/>
    </row>
    <row r="32" spans="1:9" x14ac:dyDescent="0.2">
      <c r="A32" s="15"/>
      <c r="B32" s="16"/>
      <c r="C32" s="16"/>
      <c r="D32" s="16"/>
      <c r="E32" s="16"/>
      <c r="G32" s="16"/>
      <c r="H32" s="16"/>
      <c r="I32" s="16"/>
    </row>
    <row r="33" spans="1:9" x14ac:dyDescent="0.2">
      <c r="A33" s="15"/>
      <c r="B33" s="16"/>
      <c r="C33" s="16"/>
      <c r="D33" s="16"/>
      <c r="E33" s="16"/>
      <c r="G33" s="16"/>
      <c r="H33" s="16"/>
      <c r="I33" s="16"/>
    </row>
    <row r="34" spans="1:9" x14ac:dyDescent="0.2">
      <c r="A34" s="15"/>
      <c r="B34" s="16"/>
      <c r="C34" s="16"/>
      <c r="D34" s="16"/>
      <c r="E34" s="16"/>
      <c r="G34" s="16"/>
      <c r="H34" s="16"/>
      <c r="I34" s="16"/>
    </row>
    <row r="35" spans="1:9" x14ac:dyDescent="0.2">
      <c r="A35" s="15"/>
      <c r="B35" s="16"/>
      <c r="C35" s="16"/>
      <c r="D35" s="16"/>
      <c r="E35" s="16"/>
      <c r="G35" s="16"/>
      <c r="H35" s="16"/>
      <c r="I35" s="16"/>
    </row>
    <row r="36" spans="1:9" x14ac:dyDescent="0.2">
      <c r="A36" s="15"/>
      <c r="B36" s="16"/>
      <c r="C36" s="16"/>
      <c r="D36" s="16"/>
      <c r="E36" s="16"/>
      <c r="G36" s="16"/>
      <c r="H36" s="16"/>
      <c r="I36" s="16"/>
    </row>
    <row r="37" spans="1:9" x14ac:dyDescent="0.2">
      <c r="A37" s="19"/>
      <c r="B37" s="17"/>
      <c r="C37" s="16"/>
      <c r="D37" s="16"/>
      <c r="E37" s="17"/>
      <c r="G37" s="16"/>
      <c r="H37" s="16"/>
      <c r="I37" s="17"/>
    </row>
    <row r="38" spans="1:9" x14ac:dyDescent="0.2">
      <c r="A38" s="19"/>
      <c r="B38" s="17"/>
      <c r="C38" s="16"/>
      <c r="D38" s="16"/>
      <c r="E38" s="17"/>
      <c r="G38" s="16"/>
      <c r="H38" s="16"/>
      <c r="I38" s="17"/>
    </row>
    <row r="39" spans="1:9" x14ac:dyDescent="0.2">
      <c r="A39" s="19"/>
      <c r="B39" s="17"/>
      <c r="C39" s="16"/>
      <c r="D39" s="17"/>
      <c r="E39" s="17"/>
      <c r="G39" s="17"/>
      <c r="H39" s="17"/>
      <c r="I39" s="17"/>
    </row>
    <row r="40" spans="1:9" x14ac:dyDescent="0.2">
      <c r="A40" s="19"/>
      <c r="B40" s="17"/>
      <c r="C40" s="16"/>
      <c r="D40" s="17"/>
      <c r="E40" s="17"/>
      <c r="G40" s="17"/>
      <c r="H40" s="17"/>
      <c r="I40" s="17"/>
    </row>
    <row r="41" spans="1:9" x14ac:dyDescent="0.2">
      <c r="A41" s="19"/>
      <c r="B41" s="17"/>
      <c r="C41" s="16"/>
      <c r="D41" s="17"/>
      <c r="E41" s="17"/>
      <c r="G41" s="17"/>
      <c r="H41" s="17"/>
      <c r="I41" s="17"/>
    </row>
    <row r="42" spans="1:9" x14ac:dyDescent="0.2">
      <c r="A42" s="19"/>
      <c r="B42" s="17"/>
      <c r="C42" s="16"/>
      <c r="D42" s="17"/>
      <c r="E42" s="17"/>
      <c r="G42" s="17"/>
      <c r="H42" s="17"/>
      <c r="I42" s="17"/>
    </row>
    <row r="43" spans="1:9" x14ac:dyDescent="0.2">
      <c r="A43" s="19"/>
      <c r="B43" s="17"/>
      <c r="C43" s="16"/>
      <c r="D43" s="17"/>
      <c r="E43" s="17"/>
      <c r="G43" s="17"/>
      <c r="H43" s="17"/>
      <c r="I43" s="17"/>
    </row>
    <row r="44" spans="1:9" x14ac:dyDescent="0.2">
      <c r="A44" s="19"/>
      <c r="B44" s="17"/>
      <c r="C44" s="16"/>
      <c r="D44" s="17"/>
      <c r="E44" s="17"/>
      <c r="G44" s="17"/>
      <c r="H44" s="17"/>
      <c r="I44" s="17"/>
    </row>
    <row r="45" spans="1:9" x14ac:dyDescent="0.2">
      <c r="A45" s="19"/>
      <c r="B45" s="17"/>
      <c r="C45" s="16"/>
      <c r="D45" s="17"/>
      <c r="E45" s="17"/>
      <c r="G45" s="17"/>
      <c r="H45" s="17"/>
      <c r="I45" s="17"/>
    </row>
    <row r="46" spans="1:9" x14ac:dyDescent="0.2">
      <c r="A46" s="19"/>
      <c r="B46" s="17"/>
      <c r="C46" s="16"/>
      <c r="D46" s="17"/>
      <c r="E46" s="17"/>
      <c r="G46" s="17"/>
      <c r="H46" s="17"/>
      <c r="I46" s="17"/>
    </row>
    <row r="47" spans="1:9" x14ac:dyDescent="0.2">
      <c r="A47" s="19"/>
      <c r="B47" s="17"/>
      <c r="C47" s="16"/>
      <c r="D47" s="17"/>
      <c r="E47" s="17"/>
      <c r="G47" s="17"/>
      <c r="H47" s="17"/>
      <c r="I47" s="17"/>
    </row>
    <row r="48" spans="1:9" x14ac:dyDescent="0.2">
      <c r="A48" s="19">
        <v>42539</v>
      </c>
      <c r="B48" s="17" t="s">
        <v>60</v>
      </c>
      <c r="C48" s="16" t="s">
        <v>5</v>
      </c>
      <c r="D48" s="17" t="s">
        <v>31</v>
      </c>
      <c r="E48" s="17">
        <v>1400</v>
      </c>
      <c r="F48" s="11">
        <f>VLOOKUP(C48,'Liste des pays'!$A:$B,2,FALSE)*Dépenses!E48</f>
        <v>84</v>
      </c>
      <c r="G48" s="17"/>
      <c r="H48" s="17" t="s">
        <v>52</v>
      </c>
      <c r="I48" s="17"/>
    </row>
    <row r="49" spans="1:9" x14ac:dyDescent="0.2">
      <c r="A49" s="19">
        <v>42539</v>
      </c>
      <c r="B49" s="17" t="s">
        <v>60</v>
      </c>
      <c r="C49" s="16" t="s">
        <v>5</v>
      </c>
      <c r="D49" s="17" t="s">
        <v>30</v>
      </c>
      <c r="E49" s="17">
        <v>78</v>
      </c>
      <c r="F49" s="11">
        <f>VLOOKUP(C49,'Liste des pays'!$A:$B,2,FALSE)*Dépenses!E49</f>
        <v>4.68</v>
      </c>
      <c r="G49" s="17" t="s">
        <v>64</v>
      </c>
      <c r="H49" s="17" t="s">
        <v>56</v>
      </c>
      <c r="I49" s="17"/>
    </row>
    <row r="50" spans="1:9" x14ac:dyDescent="0.2">
      <c r="A50" s="19">
        <v>42539</v>
      </c>
      <c r="B50" s="17" t="s">
        <v>60</v>
      </c>
      <c r="C50" s="16" t="s">
        <v>5</v>
      </c>
      <c r="D50" s="17" t="s">
        <v>61</v>
      </c>
      <c r="E50" s="17">
        <v>84</v>
      </c>
      <c r="F50" s="11">
        <f>VLOOKUP(C50,'Liste des pays'!$A:$B,2,FALSE)*Dépenses!E50</f>
        <v>5.04</v>
      </c>
      <c r="G50" s="17" t="s">
        <v>62</v>
      </c>
      <c r="H50" s="17" t="s">
        <v>56</v>
      </c>
      <c r="I50" s="17"/>
    </row>
    <row r="51" spans="1:9" x14ac:dyDescent="0.2">
      <c r="A51" s="19">
        <v>42539</v>
      </c>
      <c r="B51" s="17" t="s">
        <v>60</v>
      </c>
      <c r="C51" s="16" t="s">
        <v>5</v>
      </c>
      <c r="D51" s="17" t="s">
        <v>30</v>
      </c>
      <c r="E51" s="17">
        <v>280</v>
      </c>
      <c r="F51" s="11">
        <f>VLOOKUP(C51,'Liste des pays'!$A:$B,2,FALSE)*Dépenses!E51</f>
        <v>16.8</v>
      </c>
      <c r="G51" s="17" t="s">
        <v>63</v>
      </c>
      <c r="H51" s="17" t="s">
        <v>52</v>
      </c>
      <c r="I51" s="17"/>
    </row>
    <row r="52" spans="1:9" x14ac:dyDescent="0.2">
      <c r="A52" s="19">
        <v>42539</v>
      </c>
      <c r="B52" s="17" t="s">
        <v>60</v>
      </c>
      <c r="C52" s="16" t="s">
        <v>5</v>
      </c>
      <c r="D52" s="17" t="s">
        <v>32</v>
      </c>
      <c r="E52" s="17">
        <f>2400*2</f>
        <v>4800</v>
      </c>
      <c r="F52" s="11">
        <f>VLOOKUP(C52,'Liste des pays'!$A:$B,2,FALSE)*Dépenses!E52</f>
        <v>288</v>
      </c>
      <c r="G52" s="17" t="s">
        <v>65</v>
      </c>
      <c r="H52" s="17" t="s">
        <v>52</v>
      </c>
      <c r="I52" s="17"/>
    </row>
    <row r="53" spans="1:9" x14ac:dyDescent="0.2">
      <c r="A53" s="19">
        <v>42539</v>
      </c>
      <c r="B53" s="17" t="s">
        <v>60</v>
      </c>
      <c r="C53" s="16" t="s">
        <v>5</v>
      </c>
      <c r="D53" s="17" t="s">
        <v>30</v>
      </c>
      <c r="E53" s="17">
        <v>40</v>
      </c>
      <c r="F53" s="11">
        <f>VLOOKUP(C53,'Liste des pays'!$A:$B,2,FALSE)*Dépenses!E53</f>
        <v>2.4</v>
      </c>
      <c r="G53" s="17" t="s">
        <v>66</v>
      </c>
      <c r="H53" s="17" t="s">
        <v>55</v>
      </c>
      <c r="I53" s="17"/>
    </row>
    <row r="54" spans="1:9" x14ac:dyDescent="0.2">
      <c r="A54" s="19">
        <v>42540</v>
      </c>
      <c r="B54" s="17" t="s">
        <v>59</v>
      </c>
      <c r="C54" s="16" t="s">
        <v>5</v>
      </c>
      <c r="D54" s="17" t="s">
        <v>29</v>
      </c>
      <c r="E54" s="17">
        <f>(445+20)*2</f>
        <v>930</v>
      </c>
      <c r="F54" s="11">
        <f>VLOOKUP(C54,'Liste des pays'!$A:$B,2,FALSE)*Dépenses!E54</f>
        <v>55.8</v>
      </c>
      <c r="G54" s="17"/>
      <c r="H54" s="17" t="s">
        <v>55</v>
      </c>
      <c r="I54" s="17"/>
    </row>
    <row r="55" spans="1:9" x14ac:dyDescent="0.2">
      <c r="A55" s="19">
        <v>42540</v>
      </c>
      <c r="B55" s="17" t="s">
        <v>59</v>
      </c>
      <c r="C55" s="16" t="s">
        <v>5</v>
      </c>
      <c r="D55" s="17" t="s">
        <v>30</v>
      </c>
      <c r="E55" s="17">
        <v>40</v>
      </c>
      <c r="F55" s="11">
        <f>VLOOKUP(C55,'Liste des pays'!$A:$B,2,FALSE)*Dépenses!E55</f>
        <v>2.4</v>
      </c>
      <c r="G55" s="17"/>
      <c r="H55" s="17" t="s">
        <v>55</v>
      </c>
      <c r="I55" s="17"/>
    </row>
    <row r="56" spans="1:9" x14ac:dyDescent="0.2">
      <c r="A56" s="19">
        <v>42540</v>
      </c>
      <c r="B56" s="17" t="s">
        <v>60</v>
      </c>
      <c r="C56" s="16" t="s">
        <v>5</v>
      </c>
      <c r="D56" s="17" t="s">
        <v>30</v>
      </c>
      <c r="E56" s="17">
        <v>85</v>
      </c>
      <c r="F56" s="11">
        <f>VLOOKUP(C56,'Liste des pays'!$A:$B,2,FALSE)*Dépenses!E56</f>
        <v>5.0999999999999996</v>
      </c>
      <c r="G56" s="17" t="s">
        <v>67</v>
      </c>
      <c r="H56" s="17" t="s">
        <v>52</v>
      </c>
      <c r="I56" s="17"/>
    </row>
    <row r="57" spans="1:9" x14ac:dyDescent="0.2">
      <c r="A57" s="19">
        <v>42541</v>
      </c>
      <c r="B57" s="17" t="s">
        <v>59</v>
      </c>
      <c r="C57" s="16" t="s">
        <v>5</v>
      </c>
      <c r="D57" s="17" t="s">
        <v>31</v>
      </c>
      <c r="E57" s="17">
        <f>690*2*0.9</f>
        <v>1242</v>
      </c>
      <c r="F57" s="11">
        <f>VLOOKUP(C57,'Liste des pays'!$A:$B,2,FALSE)*Dépenses!E57</f>
        <v>74.52</v>
      </c>
      <c r="G57" s="17" t="s">
        <v>69</v>
      </c>
      <c r="H57" s="17" t="s">
        <v>52</v>
      </c>
      <c r="I57" s="17"/>
    </row>
    <row r="58" spans="1:9" x14ac:dyDescent="0.2">
      <c r="A58" s="19">
        <v>42541</v>
      </c>
      <c r="B58" s="17" t="s">
        <v>59</v>
      </c>
      <c r="C58" s="16" t="s">
        <v>5</v>
      </c>
      <c r="D58" s="17" t="s">
        <v>30</v>
      </c>
      <c r="E58" s="17">
        <v>327</v>
      </c>
      <c r="F58" s="11">
        <f>VLOOKUP(C58,'Liste des pays'!$A:$B,2,FALSE)*Dépenses!E58</f>
        <v>19.62</v>
      </c>
      <c r="G58" s="17" t="s">
        <v>71</v>
      </c>
      <c r="H58" s="17" t="s">
        <v>52</v>
      </c>
      <c r="I58" s="17"/>
    </row>
    <row r="59" spans="1:9" x14ac:dyDescent="0.2">
      <c r="A59" s="19">
        <v>42541</v>
      </c>
      <c r="B59" s="17" t="s">
        <v>59</v>
      </c>
      <c r="C59" s="16" t="s">
        <v>5</v>
      </c>
      <c r="D59" s="17" t="s">
        <v>34</v>
      </c>
      <c r="E59" s="17">
        <f>(85+7)*2</f>
        <v>184</v>
      </c>
      <c r="F59" s="11">
        <f>VLOOKUP(C59,'Liste des pays'!$A:$B,2,FALSE)*Dépenses!E59</f>
        <v>11.04</v>
      </c>
      <c r="G59" s="17" t="s">
        <v>70</v>
      </c>
      <c r="H59" s="17" t="s">
        <v>56</v>
      </c>
      <c r="I59" s="17"/>
    </row>
    <row r="60" spans="1:9" x14ac:dyDescent="0.2">
      <c r="A60" s="19">
        <v>42541</v>
      </c>
      <c r="B60" s="17" t="s">
        <v>59</v>
      </c>
      <c r="C60" s="16" t="s">
        <v>5</v>
      </c>
      <c r="D60" s="17" t="s">
        <v>32</v>
      </c>
      <c r="E60" s="17">
        <f>34</f>
        <v>34</v>
      </c>
      <c r="F60" s="11">
        <f>VLOOKUP(C60,'Liste des pays'!$A:$B,2,FALSE)*Dépenses!E60</f>
        <v>2.04</v>
      </c>
      <c r="G60" s="17"/>
      <c r="H60" s="17" t="s">
        <v>52</v>
      </c>
      <c r="I60" s="17"/>
    </row>
    <row r="61" spans="1:9" x14ac:dyDescent="0.2">
      <c r="A61" s="19">
        <v>42542</v>
      </c>
      <c r="B61" s="17" t="s">
        <v>59</v>
      </c>
      <c r="C61" s="16" t="s">
        <v>5</v>
      </c>
      <c r="D61" s="17" t="s">
        <v>32</v>
      </c>
      <c r="E61" s="17">
        <v>170</v>
      </c>
      <c r="F61" s="11">
        <f>VLOOKUP(C61,'Liste des pays'!$A:$B,2,FALSE)*Dépenses!E61</f>
        <v>10.199999999999999</v>
      </c>
      <c r="G61" s="17"/>
      <c r="H61" s="17" t="s">
        <v>52</v>
      </c>
      <c r="I61" s="17"/>
    </row>
    <row r="62" spans="1:9" x14ac:dyDescent="0.2">
      <c r="A62" s="19">
        <v>42542</v>
      </c>
      <c r="B62" s="17" t="s">
        <v>35</v>
      </c>
      <c r="C62" s="16" t="s">
        <v>5</v>
      </c>
      <c r="D62" s="17" t="s">
        <v>30</v>
      </c>
      <c r="E62" s="17">
        <v>52</v>
      </c>
      <c r="F62" s="11">
        <f>VLOOKUP(C62,'Liste des pays'!$A:$B,2,FALSE)*Dépenses!E62</f>
        <v>3.12</v>
      </c>
      <c r="G62" s="17"/>
      <c r="H62" s="17" t="s">
        <v>55</v>
      </c>
      <c r="I62" s="17"/>
    </row>
    <row r="63" spans="1:9" x14ac:dyDescent="0.2">
      <c r="A63" s="19">
        <v>42542</v>
      </c>
      <c r="B63" s="17" t="s">
        <v>35</v>
      </c>
      <c r="C63" s="16" t="s">
        <v>5</v>
      </c>
      <c r="D63" s="17" t="s">
        <v>30</v>
      </c>
      <c r="E63" s="17">
        <f>164.7+3.3</f>
        <v>168</v>
      </c>
      <c r="F63" s="11">
        <f>VLOOKUP(C63,'Liste des pays'!$A:$B,2,FALSE)*Dépenses!E63</f>
        <v>10.08</v>
      </c>
      <c r="G63" s="17"/>
      <c r="H63" s="17" t="s">
        <v>55</v>
      </c>
      <c r="I63" s="17"/>
    </row>
    <row r="64" spans="1:9" x14ac:dyDescent="0.2">
      <c r="A64" s="19">
        <v>42542</v>
      </c>
      <c r="B64" s="17" t="s">
        <v>35</v>
      </c>
      <c r="C64" s="16" t="s">
        <v>5</v>
      </c>
      <c r="D64" s="17" t="s">
        <v>30</v>
      </c>
      <c r="E64" s="17">
        <v>70</v>
      </c>
      <c r="F64" s="11">
        <f>VLOOKUP(C64,'Liste des pays'!$A:$B,2,FALSE)*Dépenses!E64</f>
        <v>4.2</v>
      </c>
      <c r="G64" s="17"/>
      <c r="H64" s="17" t="s">
        <v>56</v>
      </c>
      <c r="I64" s="17"/>
    </row>
    <row r="65" spans="1:9" x14ac:dyDescent="0.2">
      <c r="A65" s="19">
        <v>42542</v>
      </c>
      <c r="B65" s="17" t="s">
        <v>35</v>
      </c>
      <c r="C65" s="16" t="s">
        <v>5</v>
      </c>
      <c r="D65" s="17" t="s">
        <v>30</v>
      </c>
      <c r="E65" s="17">
        <f>117.5-70</f>
        <v>47.5</v>
      </c>
      <c r="F65" s="11">
        <f>VLOOKUP(C65,'Liste des pays'!$A:$B,2,FALSE)*Dépenses!E65</f>
        <v>2.85</v>
      </c>
      <c r="G65" s="17"/>
      <c r="H65" s="17" t="s">
        <v>56</v>
      </c>
      <c r="I65" s="17"/>
    </row>
    <row r="66" spans="1:9" x14ac:dyDescent="0.2">
      <c r="A66" s="19">
        <v>42537</v>
      </c>
      <c r="B66" s="17" t="s">
        <v>59</v>
      </c>
      <c r="C66" s="16" t="s">
        <v>5</v>
      </c>
      <c r="D66" s="16" t="s">
        <v>45</v>
      </c>
      <c r="E66" s="17">
        <f>233.75/0.06</f>
        <v>3895.8333333333335</v>
      </c>
      <c r="F66" s="11">
        <f>VLOOKUP(C66,'Liste des pays'!$A:$B,2,FALSE)*Dépenses!E66</f>
        <v>233.75</v>
      </c>
      <c r="G66" s="16" t="s">
        <v>72</v>
      </c>
      <c r="H66" s="16" t="s">
        <v>52</v>
      </c>
      <c r="I66" s="17"/>
    </row>
    <row r="67" spans="1:9" x14ac:dyDescent="0.2">
      <c r="A67" s="17"/>
      <c r="B67" s="17"/>
      <c r="C67" s="17"/>
      <c r="D67" s="17"/>
      <c r="E67" s="17"/>
      <c r="F67" s="11" t="e">
        <f>VLOOKUP(C67,'Liste des pays'!$A:$B,2,FALSE)*Dépenses!E67</f>
        <v>#N/A</v>
      </c>
      <c r="G67" s="17"/>
      <c r="H67" s="17"/>
      <c r="I67" s="17"/>
    </row>
    <row r="68" spans="1:9" x14ac:dyDescent="0.2">
      <c r="A68" s="17"/>
      <c r="B68" s="17"/>
      <c r="C68" s="17"/>
      <c r="D68" s="17"/>
      <c r="E68" s="17"/>
      <c r="F68" s="11" t="e">
        <f>VLOOKUP(C68,'Liste des pays'!$A:$B,2,FALSE)*Dépenses!E68</f>
        <v>#N/A</v>
      </c>
      <c r="G68" s="17"/>
      <c r="H68" s="17"/>
      <c r="I68" s="17"/>
    </row>
    <row r="69" spans="1:9" x14ac:dyDescent="0.2">
      <c r="A69" s="17"/>
      <c r="B69" s="17"/>
      <c r="C69" s="17"/>
      <c r="D69" s="17"/>
      <c r="E69" s="17"/>
      <c r="F69" s="11" t="e">
        <f>VLOOKUP(C69,'Liste des pays'!$A:$B,2,FALSE)*Dépenses!E69</f>
        <v>#N/A</v>
      </c>
      <c r="G69" s="17"/>
      <c r="H69" s="17"/>
      <c r="I69" s="17"/>
    </row>
    <row r="70" spans="1:9" x14ac:dyDescent="0.2">
      <c r="A70" s="17"/>
      <c r="B70" s="17"/>
      <c r="C70" s="17"/>
      <c r="D70" s="17"/>
      <c r="E70" s="17"/>
      <c r="F70" s="11" t="e">
        <f>VLOOKUP(C70,'Liste des pays'!$A:$B,2,FALSE)*Dépenses!E70</f>
        <v>#N/A</v>
      </c>
      <c r="G70" s="17"/>
      <c r="H70" s="17"/>
      <c r="I70" s="17"/>
    </row>
    <row r="71" spans="1:9" x14ac:dyDescent="0.2">
      <c r="A71" s="17"/>
      <c r="B71" s="17"/>
      <c r="C71" s="17"/>
      <c r="D71" s="17"/>
      <c r="E71" s="17"/>
      <c r="F71" s="11" t="e">
        <f>VLOOKUP(C71,'Liste des pays'!$A:$B,2,FALSE)*Dépenses!E71</f>
        <v>#N/A</v>
      </c>
      <c r="G71" s="17"/>
      <c r="H71" s="17"/>
      <c r="I71" s="17"/>
    </row>
    <row r="72" spans="1:9" x14ac:dyDescent="0.2">
      <c r="A72" s="17"/>
      <c r="B72" s="17"/>
      <c r="C72" s="17"/>
      <c r="D72" s="17"/>
      <c r="E72" s="17"/>
      <c r="F72" s="11" t="e">
        <f>VLOOKUP(C72,'Liste des pays'!$A:$B,2,FALSE)*Dépenses!E72</f>
        <v>#N/A</v>
      </c>
      <c r="G72" s="17"/>
      <c r="H72" s="17"/>
      <c r="I72" s="17"/>
    </row>
    <row r="73" spans="1:9" x14ac:dyDescent="0.2">
      <c r="A73" s="17"/>
      <c r="B73" s="17"/>
      <c r="C73" s="17"/>
      <c r="D73" s="17"/>
      <c r="E73" s="17"/>
      <c r="F73" s="11" t="e">
        <f>VLOOKUP(C73,'Liste des pays'!$A:$B,2,FALSE)*Dépenses!E73</f>
        <v>#N/A</v>
      </c>
      <c r="G73" s="17"/>
      <c r="H73" s="17"/>
      <c r="I73" s="17"/>
    </row>
    <row r="74" spans="1:9" x14ac:dyDescent="0.2">
      <c r="A74" s="17"/>
      <c r="B74" s="17"/>
      <c r="C74" s="17"/>
      <c r="D74" s="17"/>
      <c r="E74" s="17"/>
      <c r="F74" s="11" t="e">
        <f>VLOOKUP(C74,'Liste des pays'!$A:$B,2,FALSE)*Dépenses!E74</f>
        <v>#N/A</v>
      </c>
      <c r="G74" s="17"/>
      <c r="H74" s="17"/>
      <c r="I74" s="17"/>
    </row>
    <row r="75" spans="1:9" x14ac:dyDescent="0.2">
      <c r="A75" s="17"/>
      <c r="B75" s="17"/>
      <c r="C75" s="17"/>
      <c r="D75" s="17"/>
      <c r="E75" s="17"/>
      <c r="F75" s="11" t="e">
        <f>VLOOKUP(C75,'Liste des pays'!$A:$B,2,FALSE)*Dépenses!E75</f>
        <v>#N/A</v>
      </c>
      <c r="G75" s="17"/>
      <c r="H75" s="17"/>
      <c r="I75" s="17"/>
    </row>
    <row r="76" spans="1:9" x14ac:dyDescent="0.2">
      <c r="A76" s="17"/>
      <c r="B76" s="17"/>
      <c r="C76" s="17"/>
      <c r="D76" s="17"/>
      <c r="E76" s="17"/>
      <c r="F76" s="11" t="e">
        <f>VLOOKUP(C76,'Liste des pays'!$A:$B,2,FALSE)*Dépenses!E76</f>
        <v>#N/A</v>
      </c>
      <c r="G76" s="17"/>
      <c r="H76" s="17"/>
      <c r="I76" s="17"/>
    </row>
  </sheetData>
  <autoFilter ref="A1:I76">
    <sortState ref="A2:I76">
      <sortCondition ref="A1:A76"/>
    </sortState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 des pays'!$A:$A</xm:f>
          </x14:formula1>
          <xm:sqref>C67:C1048576</xm:sqref>
        </x14:dataValidation>
        <x14:dataValidation type="list" allowBlank="1" showInputMessage="1" showErrorMessage="1">
          <x14:formula1>
            <xm:f>'Types de dépenses'!$A:$A</xm:f>
          </x14:formula1>
          <xm:sqref>D39:D65 D67:D1048576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A1:C35"/>
  <sheetViews>
    <sheetView workbookViewId="0">
      <selection activeCell="F34" sqref="F34"/>
    </sheetView>
  </sheetViews>
  <sheetFormatPr baseColWidth="10" defaultRowHeight="16" x14ac:dyDescent="0.2"/>
  <cols>
    <col min="1" max="1" width="19.6640625" style="2" customWidth="1"/>
    <col min="2" max="2" width="22.6640625" style="2" customWidth="1"/>
    <col min="3" max="3" width="14.5" style="3" customWidth="1"/>
    <col min="4" max="16384" width="10.83203125" style="2"/>
  </cols>
  <sheetData>
    <row r="1" spans="1:3" x14ac:dyDescent="0.2">
      <c r="A1" s="8" t="s">
        <v>2</v>
      </c>
      <c r="B1" t="s">
        <v>73</v>
      </c>
    </row>
    <row r="2" spans="1:3" x14ac:dyDescent="0.2">
      <c r="A2" s="8" t="s">
        <v>1</v>
      </c>
      <c r="B2" t="s">
        <v>73</v>
      </c>
    </row>
    <row r="3" spans="1:3" x14ac:dyDescent="0.2">
      <c r="A3"/>
      <c r="B3"/>
      <c r="C3"/>
    </row>
    <row r="4" spans="1:3" x14ac:dyDescent="0.2">
      <c r="A4" s="8" t="s">
        <v>40</v>
      </c>
      <c r="B4" t="s">
        <v>41</v>
      </c>
      <c r="C4" t="s">
        <v>68</v>
      </c>
    </row>
    <row r="5" spans="1:3" x14ac:dyDescent="0.2">
      <c r="A5" s="9" t="s">
        <v>32</v>
      </c>
      <c r="B5" s="7">
        <v>7606.92</v>
      </c>
      <c r="C5" s="7">
        <v>456.41520000000003</v>
      </c>
    </row>
    <row r="6" spans="1:3" x14ac:dyDescent="0.2">
      <c r="A6" s="9" t="s">
        <v>45</v>
      </c>
      <c r="B6" s="7">
        <v>3895.8333333333335</v>
      </c>
      <c r="C6" s="7">
        <v>233.75</v>
      </c>
    </row>
    <row r="7" spans="1:3" x14ac:dyDescent="0.2">
      <c r="A7" s="9" t="s">
        <v>31</v>
      </c>
      <c r="B7" s="7">
        <v>2642</v>
      </c>
      <c r="C7" s="7">
        <v>158.51999999999998</v>
      </c>
    </row>
    <row r="8" spans="1:3" x14ac:dyDescent="0.2">
      <c r="A8" s="9" t="s">
        <v>29</v>
      </c>
      <c r="B8" s="7">
        <v>1430</v>
      </c>
      <c r="C8" s="7">
        <v>85.8</v>
      </c>
    </row>
    <row r="9" spans="1:3" x14ac:dyDescent="0.2">
      <c r="A9" s="9" t="s">
        <v>30</v>
      </c>
      <c r="B9" s="7">
        <v>1392.5</v>
      </c>
      <c r="C9" s="7">
        <v>83.55</v>
      </c>
    </row>
    <row r="10" spans="1:3" x14ac:dyDescent="0.2">
      <c r="A10" s="9" t="s">
        <v>36</v>
      </c>
      <c r="B10" s="7">
        <v>320</v>
      </c>
      <c r="C10" s="7">
        <v>19.2</v>
      </c>
    </row>
    <row r="11" spans="1:3" x14ac:dyDescent="0.2">
      <c r="A11" s="9" t="s">
        <v>34</v>
      </c>
      <c r="B11" s="7">
        <v>184</v>
      </c>
      <c r="C11" s="7">
        <v>11.04</v>
      </c>
    </row>
    <row r="12" spans="1:3" x14ac:dyDescent="0.2">
      <c r="A12" s="9" t="s">
        <v>61</v>
      </c>
      <c r="B12" s="7">
        <v>84</v>
      </c>
      <c r="C12" s="7">
        <v>5.04</v>
      </c>
    </row>
    <row r="13" spans="1:3" x14ac:dyDescent="0.2">
      <c r="A13" s="9" t="s">
        <v>74</v>
      </c>
      <c r="B13" s="7"/>
      <c r="C13" s="7" t="e">
        <v>#N/A</v>
      </c>
    </row>
    <row r="14" spans="1:3" x14ac:dyDescent="0.2">
      <c r="A14"/>
      <c r="B14"/>
      <c r="C14"/>
    </row>
    <row r="15" spans="1:3" x14ac:dyDescent="0.2">
      <c r="A15"/>
      <c r="B15"/>
      <c r="C15"/>
    </row>
    <row r="16" spans="1:3" x14ac:dyDescent="0.2">
      <c r="A16"/>
      <c r="B16"/>
    </row>
    <row r="17" spans="1:2" x14ac:dyDescent="0.2">
      <c r="A17"/>
      <c r="B17"/>
    </row>
    <row r="18" spans="1:2" x14ac:dyDescent="0.2">
      <c r="A18"/>
      <c r="B18"/>
    </row>
    <row r="19" spans="1:2" x14ac:dyDescent="0.2">
      <c r="A19"/>
      <c r="B19"/>
    </row>
    <row r="20" spans="1:2" x14ac:dyDescent="0.2">
      <c r="A20"/>
      <c r="B20"/>
    </row>
    <row r="21" spans="1:2" x14ac:dyDescent="0.2">
      <c r="A21"/>
      <c r="B21"/>
    </row>
    <row r="22" spans="1:2" x14ac:dyDescent="0.2">
      <c r="A22"/>
      <c r="B22"/>
    </row>
    <row r="23" spans="1:2" x14ac:dyDescent="0.2">
      <c r="A23"/>
      <c r="B23"/>
    </row>
    <row r="24" spans="1:2" x14ac:dyDescent="0.2">
      <c r="A24"/>
      <c r="B24"/>
    </row>
    <row r="25" spans="1:2" x14ac:dyDescent="0.2">
      <c r="A25"/>
      <c r="B25"/>
    </row>
    <row r="26" spans="1:2" x14ac:dyDescent="0.2">
      <c r="A26"/>
      <c r="B26"/>
    </row>
    <row r="27" spans="1:2" x14ac:dyDescent="0.2">
      <c r="A27"/>
      <c r="B27"/>
    </row>
    <row r="28" spans="1:2" x14ac:dyDescent="0.2">
      <c r="A28"/>
      <c r="B28"/>
    </row>
    <row r="29" spans="1:2" x14ac:dyDescent="0.2">
      <c r="A29"/>
      <c r="B29"/>
    </row>
    <row r="30" spans="1:2" x14ac:dyDescent="0.2">
      <c r="A30"/>
      <c r="B30"/>
    </row>
    <row r="31" spans="1:2" x14ac:dyDescent="0.2">
      <c r="A31"/>
      <c r="B31"/>
    </row>
    <row r="32" spans="1:2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I22"/>
  <sheetViews>
    <sheetView workbookViewId="0">
      <selection activeCell="B3" sqref="B3"/>
    </sheetView>
  </sheetViews>
  <sheetFormatPr baseColWidth="10" defaultRowHeight="16" x14ac:dyDescent="0.2"/>
  <cols>
    <col min="1" max="1" width="18.6640625" style="2" customWidth="1"/>
    <col min="2" max="2" width="35.6640625" style="2" bestFit="1" customWidth="1"/>
    <col min="3" max="3" width="15.5" style="2" bestFit="1" customWidth="1"/>
    <col min="4" max="4" width="16.1640625" style="2" bestFit="1" customWidth="1"/>
    <col min="5" max="5" width="17.6640625" style="12" bestFit="1" customWidth="1"/>
    <col min="6" max="6" width="17.6640625" style="12" customWidth="1"/>
    <col min="7" max="7" width="17.6640625" style="11" customWidth="1"/>
    <col min="8" max="8" width="52.1640625" style="12" bestFit="1" customWidth="1"/>
    <col min="9" max="9" width="38.33203125" style="11" bestFit="1" customWidth="1"/>
    <col min="10" max="16384" width="10.83203125" style="2"/>
  </cols>
  <sheetData>
    <row r="1" spans="1:9" s="4" customFormat="1" x14ac:dyDescent="0.2">
      <c r="A1" s="4" t="s">
        <v>2</v>
      </c>
      <c r="B1" s="4" t="s">
        <v>8</v>
      </c>
      <c r="C1" s="4" t="s">
        <v>42</v>
      </c>
      <c r="D1" s="4" t="s">
        <v>43</v>
      </c>
      <c r="E1" s="13" t="s">
        <v>44</v>
      </c>
      <c r="F1" s="13" t="s">
        <v>57</v>
      </c>
      <c r="G1" s="10" t="s">
        <v>58</v>
      </c>
      <c r="H1" s="10" t="s">
        <v>46</v>
      </c>
      <c r="I1" s="10" t="s">
        <v>47</v>
      </c>
    </row>
    <row r="2" spans="1:9" x14ac:dyDescent="0.2">
      <c r="A2" s="2" t="s">
        <v>5</v>
      </c>
      <c r="B2" s="2">
        <v>0.06</v>
      </c>
      <c r="C2" s="1">
        <v>42529</v>
      </c>
      <c r="D2" s="1">
        <v>42542</v>
      </c>
      <c r="E2" s="12">
        <f>D2-C2+1</f>
        <v>14</v>
      </c>
      <c r="F2" s="12">
        <f>(SUMIFS(Dépenses!E:E,Dépenses!C:C,'Liste des pays'!A2)-SUMIFS(Dépenses!E:E,Dépenses!C:C,'Liste des pays'!A2,Dépenses!D:D,"Avion"))</f>
        <v>13659.42</v>
      </c>
      <c r="G2" s="11">
        <f>F2*B2</f>
        <v>819.5652</v>
      </c>
      <c r="H2" s="12">
        <f>(SUMIFS(Dépenses!E:E,Dépenses!C:C,'Liste des pays'!A2)-SUMIFS(Dépenses!E:E,Dépenses!C:C,'Liste des pays'!A2,Dépenses!D:D,"Avion"))/E2</f>
        <v>975.6728571428572</v>
      </c>
      <c r="I2" s="11">
        <f>H2*B2</f>
        <v>58.540371428571433</v>
      </c>
    </row>
    <row r="3" spans="1:9" x14ac:dyDescent="0.2">
      <c r="A3" s="2" t="s">
        <v>6</v>
      </c>
      <c r="C3" s="1">
        <v>42544</v>
      </c>
      <c r="D3" s="1">
        <v>42546</v>
      </c>
      <c r="E3" s="12">
        <f t="shared" ref="E3:E22" si="0">D3-C3+1</f>
        <v>3</v>
      </c>
      <c r="F3" s="12">
        <f>(SUMIFS(Dépenses!E:E,Dépenses!C:C,'Liste des pays'!A3)-SUMIFS(Dépenses!E:E,Dépenses!C:C,'Liste des pays'!A3,Dépenses!D:D,"Avion"))</f>
        <v>0</v>
      </c>
      <c r="G3" s="11">
        <f t="shared" ref="G3:G22" si="1">F3*B3</f>
        <v>0</v>
      </c>
      <c r="H3" s="12">
        <f>(SUMIFS(Dépenses!E:E,Dépenses!C:C,'Liste des pays'!A3)-SUMIFS(Dépenses!E:E,Dépenses!C:C,'Liste des pays'!A3,Dépenses!D:D,"Transport"))/E3</f>
        <v>0</v>
      </c>
      <c r="I3" s="11">
        <f t="shared" ref="I3:I22" si="2">H3*B3</f>
        <v>0</v>
      </c>
    </row>
    <row r="4" spans="1:9" x14ac:dyDescent="0.2">
      <c r="A4" s="2" t="s">
        <v>7</v>
      </c>
      <c r="E4" s="12">
        <f t="shared" si="0"/>
        <v>1</v>
      </c>
      <c r="F4" s="12">
        <f>(SUMIFS(Dépenses!E:E,Dépenses!C:C,'Liste des pays'!A4)-SUMIFS(Dépenses!E:E,Dépenses!C:C,'Liste des pays'!A4,Dépenses!D:D,"Avion"))</f>
        <v>0</v>
      </c>
      <c r="G4" s="11">
        <f t="shared" si="1"/>
        <v>0</v>
      </c>
      <c r="H4" s="12">
        <f>(SUMIFS(Dépenses!E:E,Dépenses!C:C,'Liste des pays'!A4)-SUMIFS(Dépenses!E:E,Dépenses!C:C,'Liste des pays'!A4,Dépenses!D:D,"Transport"))/E4</f>
        <v>0</v>
      </c>
      <c r="I4" s="11">
        <f t="shared" si="2"/>
        <v>0</v>
      </c>
    </row>
    <row r="5" spans="1:9" x14ac:dyDescent="0.2">
      <c r="A5" s="2" t="s">
        <v>9</v>
      </c>
      <c r="E5" s="12">
        <f t="shared" si="0"/>
        <v>1</v>
      </c>
      <c r="F5" s="12">
        <f>(SUMIFS(Dépenses!E:E,Dépenses!C:C,'Liste des pays'!A5)-SUMIFS(Dépenses!E:E,Dépenses!C:C,'Liste des pays'!A5,Dépenses!D:D,"Avion"))</f>
        <v>0</v>
      </c>
      <c r="G5" s="11">
        <f t="shared" si="1"/>
        <v>0</v>
      </c>
      <c r="H5" s="12">
        <f>(SUMIFS(Dépenses!E:E,Dépenses!C:C,'Liste des pays'!A5)-SUMIFS(Dépenses!E:E,Dépenses!C:C,'Liste des pays'!A5,Dépenses!D:D,"Transport"))/E5</f>
        <v>0</v>
      </c>
      <c r="I5" s="11">
        <f t="shared" si="2"/>
        <v>0</v>
      </c>
    </row>
    <row r="6" spans="1:9" x14ac:dyDescent="0.2">
      <c r="A6" s="2" t="s">
        <v>10</v>
      </c>
      <c r="E6" s="12">
        <f t="shared" si="0"/>
        <v>1</v>
      </c>
      <c r="F6" s="12">
        <f>(SUMIFS(Dépenses!E:E,Dépenses!C:C,'Liste des pays'!A6)-SUMIFS(Dépenses!E:E,Dépenses!C:C,'Liste des pays'!A6,Dépenses!D:D,"Avion"))</f>
        <v>0</v>
      </c>
      <c r="G6" s="11">
        <f t="shared" si="1"/>
        <v>0</v>
      </c>
      <c r="H6" s="12">
        <f>(SUMIFS(Dépenses!E:E,Dépenses!C:C,'Liste des pays'!A6)-SUMIFS(Dépenses!E:E,Dépenses!C:C,'Liste des pays'!A6,Dépenses!D:D,"Transport"))/E6</f>
        <v>0</v>
      </c>
      <c r="I6" s="11">
        <f t="shared" si="2"/>
        <v>0</v>
      </c>
    </row>
    <row r="7" spans="1:9" x14ac:dyDescent="0.2">
      <c r="A7" s="2" t="s">
        <v>11</v>
      </c>
      <c r="E7" s="12">
        <f t="shared" si="0"/>
        <v>1</v>
      </c>
      <c r="F7" s="12">
        <f>(SUMIFS(Dépenses!E:E,Dépenses!C:C,'Liste des pays'!A7)-SUMIFS(Dépenses!E:E,Dépenses!C:C,'Liste des pays'!A7,Dépenses!D:D,"Avion"))</f>
        <v>0</v>
      </c>
      <c r="G7" s="11">
        <f t="shared" si="1"/>
        <v>0</v>
      </c>
      <c r="H7" s="12">
        <f>(SUMIFS(Dépenses!E:E,Dépenses!C:C,'Liste des pays'!A7)-SUMIFS(Dépenses!E:E,Dépenses!C:C,'Liste des pays'!A7,Dépenses!D:D,"Transport"))/E7</f>
        <v>0</v>
      </c>
      <c r="I7" s="11">
        <f t="shared" si="2"/>
        <v>0</v>
      </c>
    </row>
    <row r="8" spans="1:9" x14ac:dyDescent="0.2">
      <c r="A8" s="2" t="s">
        <v>12</v>
      </c>
      <c r="E8" s="12">
        <f t="shared" si="0"/>
        <v>1</v>
      </c>
      <c r="F8" s="12">
        <f>(SUMIFS(Dépenses!E:E,Dépenses!C:C,'Liste des pays'!A8)-SUMIFS(Dépenses!E:E,Dépenses!C:C,'Liste des pays'!A8,Dépenses!D:D,"Avion"))</f>
        <v>0</v>
      </c>
      <c r="G8" s="11">
        <f t="shared" si="1"/>
        <v>0</v>
      </c>
      <c r="H8" s="12">
        <f>(SUMIFS(Dépenses!E:E,Dépenses!C:C,'Liste des pays'!A8)-SUMIFS(Dépenses!E:E,Dépenses!C:C,'Liste des pays'!A8,Dépenses!D:D,"Transport"))/E8</f>
        <v>0</v>
      </c>
      <c r="I8" s="11">
        <f t="shared" si="2"/>
        <v>0</v>
      </c>
    </row>
    <row r="9" spans="1:9" x14ac:dyDescent="0.2">
      <c r="A9" s="2" t="s">
        <v>13</v>
      </c>
      <c r="E9" s="12">
        <f t="shared" si="0"/>
        <v>1</v>
      </c>
      <c r="F9" s="12">
        <f>(SUMIFS(Dépenses!E:E,Dépenses!C:C,'Liste des pays'!A9)-SUMIFS(Dépenses!E:E,Dépenses!C:C,'Liste des pays'!A9,Dépenses!D:D,"Avion"))</f>
        <v>0</v>
      </c>
      <c r="G9" s="11">
        <f t="shared" si="1"/>
        <v>0</v>
      </c>
      <c r="H9" s="12">
        <f>(SUMIFS(Dépenses!E:E,Dépenses!C:C,'Liste des pays'!A9)-SUMIFS(Dépenses!E:E,Dépenses!C:C,'Liste des pays'!A9,Dépenses!D:D,"Transport"))/E9</f>
        <v>0</v>
      </c>
      <c r="I9" s="11">
        <f t="shared" si="2"/>
        <v>0</v>
      </c>
    </row>
    <row r="10" spans="1:9" x14ac:dyDescent="0.2">
      <c r="A10" s="2" t="s">
        <v>14</v>
      </c>
      <c r="E10" s="12">
        <f t="shared" si="0"/>
        <v>1</v>
      </c>
      <c r="F10" s="12">
        <f>(SUMIFS(Dépenses!E:E,Dépenses!C:C,'Liste des pays'!A10)-SUMIFS(Dépenses!E:E,Dépenses!C:C,'Liste des pays'!A10,Dépenses!D:D,"Avion"))</f>
        <v>0</v>
      </c>
      <c r="G10" s="11">
        <f t="shared" si="1"/>
        <v>0</v>
      </c>
      <c r="H10" s="12">
        <f>(SUMIFS(Dépenses!E:E,Dépenses!C:C,'Liste des pays'!A10)-SUMIFS(Dépenses!E:E,Dépenses!C:C,'Liste des pays'!A10,Dépenses!D:D,"Transport"))/E10</f>
        <v>0</v>
      </c>
      <c r="I10" s="11">
        <f t="shared" si="2"/>
        <v>0</v>
      </c>
    </row>
    <row r="11" spans="1:9" x14ac:dyDescent="0.2">
      <c r="A11" s="2" t="s">
        <v>15</v>
      </c>
      <c r="E11" s="12">
        <f t="shared" si="0"/>
        <v>1</v>
      </c>
      <c r="F11" s="12">
        <f>(SUMIFS(Dépenses!E:E,Dépenses!C:C,'Liste des pays'!A11)-SUMIFS(Dépenses!E:E,Dépenses!C:C,'Liste des pays'!A11,Dépenses!D:D,"Avion"))</f>
        <v>0</v>
      </c>
      <c r="G11" s="11">
        <f t="shared" si="1"/>
        <v>0</v>
      </c>
      <c r="H11" s="12">
        <f>(SUMIFS(Dépenses!E:E,Dépenses!C:C,'Liste des pays'!A11)-SUMIFS(Dépenses!E:E,Dépenses!C:C,'Liste des pays'!A11,Dépenses!D:D,"Transport"))/E11</f>
        <v>0</v>
      </c>
      <c r="I11" s="11">
        <f t="shared" si="2"/>
        <v>0</v>
      </c>
    </row>
    <row r="12" spans="1:9" x14ac:dyDescent="0.2">
      <c r="A12" s="2" t="s">
        <v>16</v>
      </c>
      <c r="E12" s="12">
        <f t="shared" si="0"/>
        <v>1</v>
      </c>
      <c r="F12" s="12">
        <f>(SUMIFS(Dépenses!E:E,Dépenses!C:C,'Liste des pays'!A12)-SUMIFS(Dépenses!E:E,Dépenses!C:C,'Liste des pays'!A12,Dépenses!D:D,"Avion"))</f>
        <v>0</v>
      </c>
      <c r="G12" s="11">
        <f t="shared" si="1"/>
        <v>0</v>
      </c>
      <c r="H12" s="12">
        <f>(SUMIFS(Dépenses!E:E,Dépenses!C:C,'Liste des pays'!A12)-SUMIFS(Dépenses!E:E,Dépenses!C:C,'Liste des pays'!A12,Dépenses!D:D,"Transport"))/E12</f>
        <v>0</v>
      </c>
      <c r="I12" s="11">
        <f t="shared" si="2"/>
        <v>0</v>
      </c>
    </row>
    <row r="13" spans="1:9" x14ac:dyDescent="0.2">
      <c r="A13" s="2" t="s">
        <v>17</v>
      </c>
      <c r="E13" s="12">
        <f t="shared" si="0"/>
        <v>1</v>
      </c>
      <c r="F13" s="12">
        <f>(SUMIFS(Dépenses!E:E,Dépenses!C:C,'Liste des pays'!A13)-SUMIFS(Dépenses!E:E,Dépenses!C:C,'Liste des pays'!A13,Dépenses!D:D,"Avion"))</f>
        <v>0</v>
      </c>
      <c r="G13" s="11">
        <f t="shared" si="1"/>
        <v>0</v>
      </c>
      <c r="H13" s="12">
        <f>(SUMIFS(Dépenses!E:E,Dépenses!C:C,'Liste des pays'!A13)-SUMIFS(Dépenses!E:E,Dépenses!C:C,'Liste des pays'!A13,Dépenses!D:D,"Transport"))/E13</f>
        <v>0</v>
      </c>
      <c r="I13" s="11">
        <f t="shared" si="2"/>
        <v>0</v>
      </c>
    </row>
    <row r="14" spans="1:9" x14ac:dyDescent="0.2">
      <c r="A14" s="2" t="s">
        <v>18</v>
      </c>
      <c r="E14" s="12">
        <f t="shared" si="0"/>
        <v>1</v>
      </c>
      <c r="F14" s="12">
        <f>(SUMIFS(Dépenses!E:E,Dépenses!C:C,'Liste des pays'!A14)-SUMIFS(Dépenses!E:E,Dépenses!C:C,'Liste des pays'!A14,Dépenses!D:D,"Avion"))</f>
        <v>0</v>
      </c>
      <c r="G14" s="11">
        <f t="shared" si="1"/>
        <v>0</v>
      </c>
      <c r="H14" s="12">
        <f>(SUMIFS(Dépenses!E:E,Dépenses!C:C,'Liste des pays'!A14)-SUMIFS(Dépenses!E:E,Dépenses!C:C,'Liste des pays'!A14,Dépenses!D:D,"Transport"))/E14</f>
        <v>0</v>
      </c>
      <c r="I14" s="11">
        <f t="shared" si="2"/>
        <v>0</v>
      </c>
    </row>
    <row r="15" spans="1:9" x14ac:dyDescent="0.2">
      <c r="A15" s="2" t="s">
        <v>19</v>
      </c>
      <c r="E15" s="12">
        <f t="shared" si="0"/>
        <v>1</v>
      </c>
      <c r="F15" s="12">
        <f>(SUMIFS(Dépenses!E:E,Dépenses!C:C,'Liste des pays'!A15)-SUMIFS(Dépenses!E:E,Dépenses!C:C,'Liste des pays'!A15,Dépenses!D:D,"Avion"))</f>
        <v>0</v>
      </c>
      <c r="G15" s="11">
        <f t="shared" si="1"/>
        <v>0</v>
      </c>
      <c r="H15" s="12">
        <f>(SUMIFS(Dépenses!E:E,Dépenses!C:C,'Liste des pays'!A15)-SUMIFS(Dépenses!E:E,Dépenses!C:C,'Liste des pays'!A15,Dépenses!D:D,"Transport"))/E15</f>
        <v>0</v>
      </c>
      <c r="I15" s="11">
        <f t="shared" si="2"/>
        <v>0</v>
      </c>
    </row>
    <row r="16" spans="1:9" x14ac:dyDescent="0.2">
      <c r="A16" s="2" t="s">
        <v>20</v>
      </c>
      <c r="E16" s="12">
        <f t="shared" si="0"/>
        <v>1</v>
      </c>
      <c r="F16" s="12">
        <f>(SUMIFS(Dépenses!E:E,Dépenses!C:C,'Liste des pays'!A16)-SUMIFS(Dépenses!E:E,Dépenses!C:C,'Liste des pays'!A16,Dépenses!D:D,"Avion"))</f>
        <v>0</v>
      </c>
      <c r="G16" s="11">
        <f t="shared" si="1"/>
        <v>0</v>
      </c>
      <c r="H16" s="12">
        <f>(SUMIFS(Dépenses!E:E,Dépenses!C:C,'Liste des pays'!A16)-SUMIFS(Dépenses!E:E,Dépenses!C:C,'Liste des pays'!A16,Dépenses!D:D,"Transport"))/E16</f>
        <v>0</v>
      </c>
      <c r="I16" s="11">
        <f t="shared" si="2"/>
        <v>0</v>
      </c>
    </row>
    <row r="17" spans="1:9" x14ac:dyDescent="0.2">
      <c r="A17" s="2" t="s">
        <v>21</v>
      </c>
      <c r="E17" s="12">
        <f t="shared" si="0"/>
        <v>1</v>
      </c>
      <c r="F17" s="12">
        <f>(SUMIFS(Dépenses!E:E,Dépenses!C:C,'Liste des pays'!A17)-SUMIFS(Dépenses!E:E,Dépenses!C:C,'Liste des pays'!A17,Dépenses!D:D,"Avion"))</f>
        <v>0</v>
      </c>
      <c r="G17" s="11">
        <f t="shared" si="1"/>
        <v>0</v>
      </c>
      <c r="H17" s="12">
        <f>(SUMIFS(Dépenses!E:E,Dépenses!C:C,'Liste des pays'!A17)-SUMIFS(Dépenses!E:E,Dépenses!C:C,'Liste des pays'!A17,Dépenses!D:D,"Transport"))/E17</f>
        <v>0</v>
      </c>
      <c r="I17" s="11">
        <f t="shared" si="2"/>
        <v>0</v>
      </c>
    </row>
    <row r="18" spans="1:9" x14ac:dyDescent="0.2">
      <c r="A18" s="2" t="s">
        <v>22</v>
      </c>
      <c r="E18" s="12">
        <f t="shared" si="0"/>
        <v>1</v>
      </c>
      <c r="F18" s="12">
        <f>(SUMIFS(Dépenses!E:E,Dépenses!C:C,'Liste des pays'!A18)-SUMIFS(Dépenses!E:E,Dépenses!C:C,'Liste des pays'!A18,Dépenses!D:D,"Avion"))</f>
        <v>0</v>
      </c>
      <c r="G18" s="11">
        <f t="shared" si="1"/>
        <v>0</v>
      </c>
      <c r="H18" s="12">
        <f>(SUMIFS(Dépenses!E:E,Dépenses!C:C,'Liste des pays'!A18)-SUMIFS(Dépenses!E:E,Dépenses!C:C,'Liste des pays'!A18,Dépenses!D:D,"Transport"))/E18</f>
        <v>0</v>
      </c>
      <c r="I18" s="11">
        <f t="shared" si="2"/>
        <v>0</v>
      </c>
    </row>
    <row r="19" spans="1:9" x14ac:dyDescent="0.2">
      <c r="A19" s="2" t="s">
        <v>23</v>
      </c>
      <c r="E19" s="12">
        <f t="shared" si="0"/>
        <v>1</v>
      </c>
      <c r="F19" s="12">
        <f>(SUMIFS(Dépenses!E:E,Dépenses!C:C,'Liste des pays'!A19)-SUMIFS(Dépenses!E:E,Dépenses!C:C,'Liste des pays'!A19,Dépenses!D:D,"Avion"))</f>
        <v>0</v>
      </c>
      <c r="G19" s="11">
        <f t="shared" si="1"/>
        <v>0</v>
      </c>
      <c r="H19" s="12">
        <f>(SUMIFS(Dépenses!E:E,Dépenses!C:C,'Liste des pays'!A19)-SUMIFS(Dépenses!E:E,Dépenses!C:C,'Liste des pays'!A19,Dépenses!D:D,"Transport"))/E19</f>
        <v>0</v>
      </c>
      <c r="I19" s="11">
        <f t="shared" si="2"/>
        <v>0</v>
      </c>
    </row>
    <row r="20" spans="1:9" x14ac:dyDescent="0.2">
      <c r="A20" s="2" t="s">
        <v>24</v>
      </c>
      <c r="E20" s="12">
        <f t="shared" si="0"/>
        <v>1</v>
      </c>
      <c r="F20" s="12">
        <f>(SUMIFS(Dépenses!E:E,Dépenses!C:C,'Liste des pays'!A20)-SUMIFS(Dépenses!E:E,Dépenses!C:C,'Liste des pays'!A20,Dépenses!D:D,"Avion"))</f>
        <v>0</v>
      </c>
      <c r="G20" s="11">
        <f t="shared" si="1"/>
        <v>0</v>
      </c>
      <c r="H20" s="12">
        <f>(SUMIFS(Dépenses!E:E,Dépenses!C:C,'Liste des pays'!A20)-SUMIFS(Dépenses!E:E,Dépenses!C:C,'Liste des pays'!A20,Dépenses!D:D,"Transport"))/E20</f>
        <v>0</v>
      </c>
      <c r="I20" s="11">
        <f t="shared" si="2"/>
        <v>0</v>
      </c>
    </row>
    <row r="21" spans="1:9" x14ac:dyDescent="0.2">
      <c r="A21" s="2" t="s">
        <v>25</v>
      </c>
      <c r="E21" s="12">
        <f t="shared" si="0"/>
        <v>1</v>
      </c>
      <c r="F21" s="12">
        <f>(SUMIFS(Dépenses!E:E,Dépenses!C:C,'Liste des pays'!A21)-SUMIFS(Dépenses!E:E,Dépenses!C:C,'Liste des pays'!A21,Dépenses!D:D,"Avion"))</f>
        <v>0</v>
      </c>
      <c r="G21" s="11">
        <f t="shared" si="1"/>
        <v>0</v>
      </c>
      <c r="H21" s="12">
        <f>(SUMIFS(Dépenses!E:E,Dépenses!C:C,'Liste des pays'!A21)-SUMIFS(Dépenses!E:E,Dépenses!C:C,'Liste des pays'!A21,Dépenses!D:D,"Transport"))/E21</f>
        <v>0</v>
      </c>
      <c r="I21" s="11">
        <f t="shared" si="2"/>
        <v>0</v>
      </c>
    </row>
    <row r="22" spans="1:9" x14ac:dyDescent="0.2">
      <c r="A22" s="2" t="s">
        <v>26</v>
      </c>
      <c r="E22" s="12">
        <f t="shared" si="0"/>
        <v>1</v>
      </c>
      <c r="F22" s="12">
        <f>(SUMIFS(Dépenses!E:E,Dépenses!C:C,'Liste des pays'!A22)-SUMIFS(Dépenses!E:E,Dépenses!C:C,'Liste des pays'!A22,Dépenses!D:D,"Avion"))</f>
        <v>0</v>
      </c>
      <c r="G22" s="11">
        <f t="shared" si="1"/>
        <v>0</v>
      </c>
      <c r="H22" s="12">
        <f>(SUMIFS(Dépenses!E:E,Dépenses!C:C,'Liste des pays'!A22)-SUMIFS(Dépenses!E:E,Dépenses!C:C,'Liste des pays'!A22,Dépenses!D:D,"Transport"))/E22</f>
        <v>0</v>
      </c>
      <c r="I22" s="11">
        <f t="shared" si="2"/>
        <v>0</v>
      </c>
    </row>
  </sheetData>
  <autoFilter ref="A1:I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11"/>
  <sheetViews>
    <sheetView workbookViewId="0">
      <selection activeCell="A10" sqref="A10"/>
    </sheetView>
  </sheetViews>
  <sheetFormatPr baseColWidth="10" defaultRowHeight="16" x14ac:dyDescent="0.2"/>
  <cols>
    <col min="1" max="1" width="19.33203125" style="5" bestFit="1" customWidth="1"/>
    <col min="2" max="16384" width="10.83203125" style="5"/>
  </cols>
  <sheetData>
    <row r="1" spans="1:1" x14ac:dyDescent="0.2">
      <c r="A1" s="6" t="s">
        <v>27</v>
      </c>
    </row>
    <row r="2" spans="1:1" x14ac:dyDescent="0.2">
      <c r="A2" s="5" t="s">
        <v>34</v>
      </c>
    </row>
    <row r="3" spans="1:1" x14ac:dyDescent="0.2">
      <c r="A3" s="5" t="s">
        <v>29</v>
      </c>
    </row>
    <row r="4" spans="1:1" x14ac:dyDescent="0.2">
      <c r="A4" s="5" t="s">
        <v>30</v>
      </c>
    </row>
    <row r="5" spans="1:1" x14ac:dyDescent="0.2">
      <c r="A5" s="5" t="s">
        <v>33</v>
      </c>
    </row>
    <row r="6" spans="1:1" x14ac:dyDescent="0.2">
      <c r="A6" s="5" t="s">
        <v>36</v>
      </c>
    </row>
    <row r="7" spans="1:1" x14ac:dyDescent="0.2">
      <c r="A7" s="5" t="s">
        <v>32</v>
      </c>
    </row>
    <row r="8" spans="1:1" x14ac:dyDescent="0.2">
      <c r="A8" s="5" t="s">
        <v>31</v>
      </c>
    </row>
    <row r="9" spans="1:1" x14ac:dyDescent="0.2">
      <c r="A9" s="5" t="s">
        <v>61</v>
      </c>
    </row>
    <row r="10" spans="1:1" x14ac:dyDescent="0.2">
      <c r="A10" s="5" t="s">
        <v>45</v>
      </c>
    </row>
    <row r="11" spans="1:1" x14ac:dyDescent="0.2">
      <c r="A11" s="5" t="s">
        <v>48</v>
      </c>
    </row>
  </sheetData>
  <autoFilter ref="A1:A8">
    <sortState ref="A2:A8">
      <sortCondition ref="A1:A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Dépenses</vt:lpstr>
      <vt:lpstr>Graphs Récap</vt:lpstr>
      <vt:lpstr>Liste des pays</vt:lpstr>
      <vt:lpstr>Types de dépenses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2016-06-14T11:18:43Z</dcterms:created>
  <dcterms:modified xsi:type="dcterms:W3CDTF">2016-06-22T15:59:21Z</dcterms:modified>
</cp:coreProperties>
</file>